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1600" windowHeight="10116" activeTab="3"/>
  </bookViews>
  <sheets>
    <sheet name="прил9" sheetId="1" r:id="rId1"/>
    <sheet name="прил10" sheetId="3" r:id="rId2"/>
    <sheet name="прил11" sheetId="6" r:id="rId3"/>
    <sheet name="прил13" sheetId="8" r:id="rId4"/>
  </sheets>
  <calcPr calcId="145621"/>
</workbook>
</file>

<file path=xl/calcChain.xml><?xml version="1.0" encoding="utf-8"?>
<calcChain xmlns="http://schemas.openxmlformats.org/spreadsheetml/2006/main">
  <c r="E29" i="8" l="1"/>
  <c r="G50" i="3" l="1"/>
  <c r="G53" i="3" l="1"/>
  <c r="G52" i="3"/>
  <c r="G47" i="3"/>
  <c r="G40" i="3"/>
  <c r="G39" i="3"/>
  <c r="G38" i="3"/>
  <c r="G36" i="3"/>
  <c r="G35" i="3"/>
  <c r="G26" i="3"/>
  <c r="G30" i="3"/>
  <c r="G32" i="3"/>
  <c r="K170" i="8" l="1"/>
  <c r="P168" i="8"/>
  <c r="P153" i="8"/>
  <c r="P152" i="8"/>
  <c r="P151" i="8"/>
  <c r="J127" i="8" l="1"/>
  <c r="G163" i="8"/>
  <c r="E20" i="8"/>
  <c r="E89" i="8" l="1"/>
  <c r="E85" i="8"/>
  <c r="E80" i="8"/>
  <c r="F81" i="8" s="1"/>
  <c r="Q155" i="8" s="1"/>
  <c r="E65" i="8"/>
  <c r="F66" i="8" l="1"/>
  <c r="F90" i="8"/>
  <c r="Q156" i="8" s="1"/>
  <c r="G60" i="3"/>
  <c r="G59" i="3"/>
  <c r="Q154" i="8" l="1"/>
  <c r="F166" i="8"/>
  <c r="R171" i="8" s="1"/>
  <c r="G64" i="6"/>
  <c r="G40" i="6" l="1"/>
  <c r="G25" i="3"/>
  <c r="G75" i="3" l="1"/>
  <c r="G74" i="3"/>
  <c r="G67" i="3"/>
  <c r="G64" i="3"/>
  <c r="G62" i="3"/>
  <c r="G48" i="3"/>
  <c r="G46" i="3"/>
  <c r="G45" i="3"/>
  <c r="G44" i="3"/>
  <c r="G43" i="3"/>
  <c r="G42" i="3"/>
  <c r="G41" i="3"/>
  <c r="G37" i="3" l="1"/>
  <c r="G34" i="3"/>
  <c r="G33" i="3"/>
  <c r="G28" i="3" l="1"/>
  <c r="G27" i="3"/>
  <c r="G19" i="3" l="1"/>
  <c r="G20" i="3" l="1"/>
  <c r="G18" i="3"/>
  <c r="G14" i="3" l="1"/>
  <c r="G10" i="3" l="1"/>
  <c r="G82" i="6" l="1"/>
  <c r="G56" i="6"/>
  <c r="G36" i="6" l="1"/>
  <c r="G39" i="6"/>
  <c r="G33" i="6"/>
  <c r="G32" i="6"/>
  <c r="G28" i="6"/>
  <c r="G27" i="6" l="1"/>
  <c r="G26" i="6"/>
  <c r="G25" i="6"/>
  <c r="I10" i="1" l="1"/>
  <c r="E10" i="1"/>
  <c r="F12" i="1"/>
  <c r="H12" i="1"/>
  <c r="I12" i="1"/>
  <c r="I14" i="1"/>
  <c r="H14" i="1"/>
  <c r="F14" i="1"/>
  <c r="I13" i="1"/>
  <c r="H13" i="1"/>
  <c r="G13" i="1"/>
  <c r="F13" i="1"/>
  <c r="E13" i="1"/>
  <c r="I11" i="1"/>
  <c r="H11" i="1"/>
  <c r="G11" i="1"/>
  <c r="F11" i="1"/>
  <c r="E11" i="1"/>
  <c r="E19" i="1"/>
  <c r="I30" i="1"/>
  <c r="H30" i="1"/>
  <c r="F30" i="1"/>
  <c r="I28" i="1"/>
  <c r="H28" i="1"/>
  <c r="G28" i="1"/>
  <c r="F28" i="1"/>
  <c r="I29" i="1"/>
  <c r="H29" i="1"/>
  <c r="G29" i="1"/>
  <c r="F29" i="1"/>
  <c r="E29" i="1"/>
  <c r="I27" i="1"/>
  <c r="H27" i="1"/>
  <c r="G27" i="1"/>
  <c r="F27" i="1"/>
  <c r="E27" i="1"/>
  <c r="F37" i="1"/>
  <c r="E37" i="1"/>
  <c r="I36" i="1"/>
  <c r="H36" i="1"/>
  <c r="F36" i="1"/>
  <c r="I35" i="1"/>
  <c r="H35" i="1"/>
  <c r="G35" i="1"/>
  <c r="F35" i="1"/>
  <c r="G42" i="1"/>
  <c r="F42" i="1"/>
  <c r="J54" i="1"/>
  <c r="I54" i="1"/>
  <c r="G51" i="1"/>
  <c r="F51" i="1"/>
  <c r="E51" i="1"/>
  <c r="I50" i="1"/>
  <c r="H50" i="1"/>
  <c r="F50" i="1"/>
  <c r="I49" i="1"/>
  <c r="H49" i="1"/>
  <c r="G49" i="1"/>
  <c r="F49" i="1"/>
  <c r="I82" i="1"/>
  <c r="H82" i="1"/>
  <c r="G82" i="1"/>
  <c r="F82" i="1"/>
  <c r="E82" i="1"/>
  <c r="I81" i="1"/>
  <c r="H81" i="1"/>
  <c r="F81" i="1"/>
  <c r="F80" i="1"/>
  <c r="G80" i="1"/>
  <c r="H80" i="1"/>
  <c r="I80" i="1"/>
  <c r="I76" i="1"/>
  <c r="H76" i="1"/>
  <c r="F76" i="1"/>
  <c r="I75" i="1"/>
  <c r="I37" i="1" s="1"/>
  <c r="H75" i="1"/>
  <c r="H37" i="1" s="1"/>
  <c r="G75" i="1"/>
  <c r="F75" i="1"/>
  <c r="E75" i="1"/>
  <c r="I74" i="1"/>
  <c r="H74" i="1"/>
  <c r="F74" i="1"/>
  <c r="I73" i="1"/>
  <c r="H73" i="1"/>
  <c r="G73" i="1"/>
  <c r="E73" i="1"/>
  <c r="F73" i="1"/>
  <c r="I68" i="1"/>
  <c r="H68" i="1"/>
  <c r="F68" i="1"/>
  <c r="I67" i="1"/>
  <c r="I51" i="1" s="1"/>
  <c r="H67" i="1"/>
  <c r="H51" i="1" s="1"/>
  <c r="G67" i="1"/>
  <c r="E67" i="1"/>
  <c r="F67" i="1"/>
  <c r="E65" i="1"/>
  <c r="E35" i="1" l="1"/>
  <c r="G37" i="1"/>
  <c r="E80" i="1"/>
  <c r="E44" i="1"/>
  <c r="E12" i="1"/>
  <c r="E14" i="1"/>
  <c r="E15" i="1"/>
  <c r="E16" i="1"/>
  <c r="I16" i="1"/>
  <c r="J16" i="1"/>
  <c r="E18" i="1"/>
  <c r="F19" i="1"/>
  <c r="G19" i="1"/>
  <c r="E20" i="1"/>
  <c r="G20" i="1"/>
  <c r="E21" i="1"/>
  <c r="F21" i="1"/>
  <c r="G21" i="1"/>
  <c r="E22" i="1"/>
  <c r="F22" i="1"/>
  <c r="G22" i="1"/>
  <c r="E23" i="1"/>
  <c r="I23" i="1"/>
  <c r="E24" i="1"/>
  <c r="I24" i="1"/>
  <c r="E26" i="1"/>
  <c r="E28" i="1"/>
  <c r="K29" i="1"/>
  <c r="J29" i="1"/>
  <c r="L29" i="1"/>
  <c r="E30" i="1"/>
  <c r="L30" i="1"/>
  <c r="E31" i="1"/>
  <c r="E32" i="1"/>
  <c r="I32" i="1"/>
  <c r="E36" i="1"/>
  <c r="G36" i="1"/>
  <c r="K37" i="1"/>
  <c r="J37" i="1"/>
  <c r="E38" i="1"/>
  <c r="F38" i="1"/>
  <c r="G38" i="1"/>
  <c r="E39" i="1"/>
  <c r="I39" i="1"/>
  <c r="E40" i="1"/>
  <c r="I40" i="1"/>
  <c r="J40" i="1" s="1"/>
  <c r="E42" i="1"/>
  <c r="E43" i="1"/>
  <c r="F43" i="1"/>
  <c r="F44" i="1"/>
  <c r="G44" i="1"/>
  <c r="E45" i="1"/>
  <c r="F45" i="1"/>
  <c r="E46" i="1"/>
  <c r="E47" i="1"/>
  <c r="L37" i="1" l="1"/>
  <c r="E34" i="1"/>
  <c r="E41" i="1"/>
  <c r="J32" i="1"/>
  <c r="L361" i="1" l="1"/>
  <c r="K361" i="1"/>
  <c r="J361" i="1"/>
  <c r="L359" i="1"/>
  <c r="K359" i="1"/>
  <c r="J359" i="1"/>
  <c r="I358" i="1"/>
  <c r="E358" i="1"/>
  <c r="J358" i="1" s="1"/>
  <c r="F289" i="1"/>
  <c r="G289" i="1"/>
  <c r="H289" i="1"/>
  <c r="I289" i="1"/>
  <c r="E289" i="1"/>
  <c r="L345" i="1"/>
  <c r="K345" i="1"/>
  <c r="J345" i="1"/>
  <c r="I344" i="1"/>
  <c r="E344" i="1"/>
  <c r="J344" i="1" s="1"/>
  <c r="E232" i="1"/>
  <c r="I69" i="1"/>
  <c r="E383" i="1" l="1"/>
  <c r="E382" i="1"/>
  <c r="E381" i="1"/>
  <c r="I384" i="1"/>
  <c r="H384" i="1"/>
  <c r="G383" i="1"/>
  <c r="H383" i="1"/>
  <c r="I383" i="1"/>
  <c r="I382" i="1"/>
  <c r="H382" i="1"/>
  <c r="G381" i="1"/>
  <c r="H381" i="1"/>
  <c r="I381" i="1"/>
  <c r="F382" i="1"/>
  <c r="F383" i="1"/>
  <c r="F384" i="1"/>
  <c r="F381" i="1"/>
  <c r="L362" i="1"/>
  <c r="L360" i="1"/>
  <c r="L306" i="1"/>
  <c r="L304" i="1"/>
  <c r="K235" i="1"/>
  <c r="J235" i="1"/>
  <c r="L235" i="1"/>
  <c r="L233" i="1"/>
  <c r="K233" i="1"/>
  <c r="J233" i="1"/>
  <c r="G48" i="6" l="1"/>
  <c r="I367" i="1" l="1"/>
  <c r="E247" i="1" l="1"/>
  <c r="I257" i="1"/>
  <c r="I255" i="1"/>
  <c r="H255" i="1"/>
  <c r="H257" i="1"/>
  <c r="I297" i="1"/>
  <c r="H297" i="1"/>
  <c r="I299" i="1"/>
  <c r="H299" i="1"/>
  <c r="I452" i="1" l="1"/>
  <c r="I445" i="1" s="1"/>
  <c r="H446" i="1"/>
  <c r="H452" i="1"/>
  <c r="I454" i="1"/>
  <c r="I447" i="1" s="1"/>
  <c r="E446" i="1"/>
  <c r="H444" i="1"/>
  <c r="H454" i="1" l="1"/>
  <c r="G81" i="6"/>
  <c r="G70" i="6"/>
  <c r="G71" i="6"/>
  <c r="G72" i="6"/>
  <c r="G73" i="6"/>
  <c r="G74" i="6"/>
  <c r="G75" i="6"/>
  <c r="G76" i="6"/>
  <c r="G77" i="6"/>
  <c r="G78" i="6"/>
  <c r="G79" i="6"/>
  <c r="G69" i="6"/>
  <c r="G29" i="6"/>
  <c r="G30" i="6"/>
  <c r="G31" i="6"/>
  <c r="G34" i="6"/>
  <c r="G47" i="6"/>
  <c r="G49" i="6"/>
  <c r="G43" i="6"/>
  <c r="G53" i="6"/>
  <c r="G54" i="6"/>
  <c r="G41" i="6"/>
  <c r="G35" i="6"/>
  <c r="G44" i="6"/>
  <c r="G45" i="6"/>
  <c r="G46" i="6"/>
  <c r="G50" i="6"/>
  <c r="G51" i="6"/>
  <c r="G52" i="6"/>
  <c r="G67" i="6"/>
  <c r="G62" i="6"/>
  <c r="G63" i="6"/>
  <c r="G37" i="6"/>
  <c r="G38" i="6"/>
  <c r="G55" i="6"/>
  <c r="G57" i="6"/>
  <c r="G58" i="6"/>
  <c r="G59" i="6"/>
  <c r="G60" i="6"/>
  <c r="G61" i="6"/>
  <c r="G66" i="6"/>
  <c r="G65" i="6"/>
  <c r="G42" i="6"/>
  <c r="G22" i="6"/>
  <c r="G16" i="6"/>
  <c r="G17" i="6"/>
  <c r="G18" i="6"/>
  <c r="G19" i="6"/>
  <c r="G20" i="6"/>
  <c r="G15" i="6"/>
  <c r="G10" i="6"/>
  <c r="G11" i="6"/>
  <c r="G12" i="6"/>
  <c r="G9" i="6"/>
  <c r="G81" i="1" l="1"/>
  <c r="I99" i="1"/>
  <c r="H99" i="1"/>
  <c r="G99" i="1"/>
  <c r="F99" i="1"/>
  <c r="I97" i="1"/>
  <c r="H97" i="1"/>
  <c r="F97" i="1"/>
  <c r="H98" i="1"/>
  <c r="I98" i="1"/>
  <c r="H96" i="1"/>
  <c r="I96" i="1"/>
  <c r="I106" i="1"/>
  <c r="I83" i="1" s="1"/>
  <c r="I45" i="1" s="1"/>
  <c r="H106" i="1"/>
  <c r="H83" i="1" s="1"/>
  <c r="H45" i="1" s="1"/>
  <c r="H105" i="1"/>
  <c r="H44" i="1" s="1"/>
  <c r="I105" i="1"/>
  <c r="I44" i="1" s="1"/>
  <c r="F104" i="1"/>
  <c r="I104" i="1"/>
  <c r="I43" i="1" s="1"/>
  <c r="H104" i="1"/>
  <c r="H43" i="1" s="1"/>
  <c r="L43" i="1" s="1"/>
  <c r="H103" i="1"/>
  <c r="I103" i="1"/>
  <c r="F106" i="1"/>
  <c r="F83" i="1" s="1"/>
  <c r="L120" i="1"/>
  <c r="L134" i="1"/>
  <c r="L139" i="1"/>
  <c r="L140" i="1"/>
  <c r="L141" i="1"/>
  <c r="K140" i="1"/>
  <c r="J140" i="1"/>
  <c r="L146" i="1"/>
  <c r="L147" i="1"/>
  <c r="L148" i="1"/>
  <c r="K147" i="1"/>
  <c r="J147" i="1"/>
  <c r="F191" i="1"/>
  <c r="L200" i="1"/>
  <c r="L198" i="1"/>
  <c r="L199" i="1"/>
  <c r="K199" i="1"/>
  <c r="J199" i="1"/>
  <c r="L243" i="1"/>
  <c r="L241" i="1"/>
  <c r="I252" i="1"/>
  <c r="I250" i="1"/>
  <c r="H250" i="1"/>
  <c r="I248" i="1"/>
  <c r="H248" i="1"/>
  <c r="F250" i="1"/>
  <c r="F248" i="1"/>
  <c r="L257" i="1"/>
  <c r="J266" i="1"/>
  <c r="L262" i="1"/>
  <c r="L264" i="1"/>
  <c r="K270" i="1"/>
  <c r="L269" i="1"/>
  <c r="L270" i="1"/>
  <c r="L271" i="1"/>
  <c r="L278" i="1"/>
  <c r="L276" i="1"/>
  <c r="L285" i="1"/>
  <c r="L283" i="1"/>
  <c r="I292" i="1"/>
  <c r="H292" i="1"/>
  <c r="I290" i="1"/>
  <c r="H290" i="1"/>
  <c r="F292" i="1"/>
  <c r="F290" i="1"/>
  <c r="L299" i="1"/>
  <c r="L297" i="1"/>
  <c r="L313" i="1"/>
  <c r="L311" i="1"/>
  <c r="L320" i="1"/>
  <c r="L318" i="1"/>
  <c r="L327" i="1"/>
  <c r="L325" i="1"/>
  <c r="L334" i="1"/>
  <c r="L332" i="1"/>
  <c r="L341" i="1"/>
  <c r="L339" i="1"/>
  <c r="L355" i="1"/>
  <c r="L353" i="1"/>
  <c r="L369" i="1"/>
  <c r="L367" i="1"/>
  <c r="F376" i="1"/>
  <c r="F163" i="1" s="1"/>
  <c r="L384" i="1"/>
  <c r="I376" i="1"/>
  <c r="I155" i="1" s="1"/>
  <c r="I374" i="1"/>
  <c r="I161" i="1" s="1"/>
  <c r="H374" i="1"/>
  <c r="H161" i="1" s="1"/>
  <c r="F374" i="1"/>
  <c r="F153" i="1" s="1"/>
  <c r="F388" i="1"/>
  <c r="G388" i="1"/>
  <c r="H388" i="1"/>
  <c r="I388" i="1"/>
  <c r="I42" i="1" s="1"/>
  <c r="J42" i="1" s="1"/>
  <c r="L440" i="1"/>
  <c r="L438" i="1"/>
  <c r="L388" i="1" l="1"/>
  <c r="H42" i="1"/>
  <c r="L45" i="1"/>
  <c r="J13" i="1"/>
  <c r="I41" i="1"/>
  <c r="J41" i="1" s="1"/>
  <c r="J44" i="1"/>
  <c r="L44" i="1"/>
  <c r="K44" i="1"/>
  <c r="F66" i="1"/>
  <c r="I66" i="1"/>
  <c r="H66" i="1"/>
  <c r="L28" i="1"/>
  <c r="I70" i="1"/>
  <c r="I163" i="1"/>
  <c r="I153" i="1"/>
  <c r="H153" i="1"/>
  <c r="I89" i="1"/>
  <c r="F91" i="1"/>
  <c r="L292" i="1"/>
  <c r="L83" i="1"/>
  <c r="L81" i="1"/>
  <c r="L290" i="1"/>
  <c r="F161" i="1"/>
  <c r="L161" i="1" s="1"/>
  <c r="L99" i="1"/>
  <c r="F155" i="1"/>
  <c r="F89" i="1"/>
  <c r="H91" i="1"/>
  <c r="H89" i="1"/>
  <c r="L106" i="1"/>
  <c r="I91" i="1"/>
  <c r="L382" i="1"/>
  <c r="H376" i="1"/>
  <c r="L374" i="1"/>
  <c r="L461" i="1"/>
  <c r="L460" i="1"/>
  <c r="K460" i="1"/>
  <c r="J460" i="1"/>
  <c r="L459" i="1"/>
  <c r="L458" i="1"/>
  <c r="K458" i="1"/>
  <c r="J458" i="1"/>
  <c r="L454" i="1"/>
  <c r="L453" i="1"/>
  <c r="K453" i="1"/>
  <c r="J453" i="1"/>
  <c r="L452" i="1"/>
  <c r="L451" i="1"/>
  <c r="K451" i="1"/>
  <c r="J451" i="1"/>
  <c r="L439" i="1"/>
  <c r="K439" i="1"/>
  <c r="J439" i="1"/>
  <c r="L437" i="1"/>
  <c r="K437" i="1"/>
  <c r="J437" i="1"/>
  <c r="L430" i="1"/>
  <c r="K430" i="1"/>
  <c r="J430" i="1"/>
  <c r="L423" i="1"/>
  <c r="K423" i="1"/>
  <c r="J423" i="1"/>
  <c r="L416" i="1"/>
  <c r="K416" i="1"/>
  <c r="J416" i="1"/>
  <c r="L409" i="1"/>
  <c r="K409" i="1"/>
  <c r="J409" i="1"/>
  <c r="L402" i="1"/>
  <c r="K402" i="1"/>
  <c r="J402" i="1"/>
  <c r="L395" i="1"/>
  <c r="K395" i="1"/>
  <c r="J395" i="1"/>
  <c r="L368" i="1"/>
  <c r="K368" i="1"/>
  <c r="J368" i="1"/>
  <c r="L366" i="1"/>
  <c r="K366" i="1"/>
  <c r="J366" i="1"/>
  <c r="L354" i="1"/>
  <c r="K354" i="1"/>
  <c r="J354" i="1"/>
  <c r="L352" i="1"/>
  <c r="K352" i="1"/>
  <c r="J352" i="1"/>
  <c r="L340" i="1"/>
  <c r="K340" i="1"/>
  <c r="J340" i="1"/>
  <c r="L338" i="1"/>
  <c r="K338" i="1"/>
  <c r="J338" i="1"/>
  <c r="L333" i="1"/>
  <c r="K333" i="1"/>
  <c r="J333" i="1"/>
  <c r="L331" i="1"/>
  <c r="K331" i="1"/>
  <c r="J331" i="1"/>
  <c r="L326" i="1"/>
  <c r="K326" i="1"/>
  <c r="J326" i="1"/>
  <c r="L324" i="1"/>
  <c r="K324" i="1"/>
  <c r="J324" i="1"/>
  <c r="L319" i="1"/>
  <c r="K319" i="1"/>
  <c r="J319" i="1"/>
  <c r="L317" i="1"/>
  <c r="K317" i="1"/>
  <c r="J317" i="1"/>
  <c r="L312" i="1"/>
  <c r="K312" i="1"/>
  <c r="J312" i="1"/>
  <c r="L310" i="1"/>
  <c r="K310" i="1"/>
  <c r="J310" i="1"/>
  <c r="L305" i="1"/>
  <c r="K305" i="1"/>
  <c r="J305" i="1"/>
  <c r="L303" i="1"/>
  <c r="K303" i="1"/>
  <c r="J303" i="1"/>
  <c r="L298" i="1"/>
  <c r="K298" i="1"/>
  <c r="J298" i="1"/>
  <c r="L296" i="1"/>
  <c r="K296" i="1"/>
  <c r="J296" i="1"/>
  <c r="L284" i="1"/>
  <c r="K284" i="1"/>
  <c r="J284" i="1"/>
  <c r="L282" i="1"/>
  <c r="K282" i="1"/>
  <c r="J282" i="1"/>
  <c r="J280" i="1"/>
  <c r="L277" i="1"/>
  <c r="K277" i="1"/>
  <c r="J277" i="1"/>
  <c r="L275" i="1"/>
  <c r="K275" i="1"/>
  <c r="J275" i="1"/>
  <c r="J270" i="1"/>
  <c r="L268" i="1"/>
  <c r="K268" i="1"/>
  <c r="J268" i="1"/>
  <c r="L263" i="1"/>
  <c r="K263" i="1"/>
  <c r="J263" i="1"/>
  <c r="L261" i="1"/>
  <c r="K261" i="1"/>
  <c r="J261" i="1"/>
  <c r="L256" i="1"/>
  <c r="K256" i="1"/>
  <c r="J256" i="1"/>
  <c r="L255" i="1"/>
  <c r="L254" i="1"/>
  <c r="K254" i="1"/>
  <c r="J254" i="1"/>
  <c r="L242" i="1"/>
  <c r="K242" i="1"/>
  <c r="J242" i="1"/>
  <c r="L240" i="1"/>
  <c r="K240" i="1"/>
  <c r="J240" i="1"/>
  <c r="L226" i="1"/>
  <c r="K226" i="1"/>
  <c r="J226" i="1"/>
  <c r="L219" i="1"/>
  <c r="K219" i="1"/>
  <c r="J219" i="1"/>
  <c r="L212" i="1"/>
  <c r="K212" i="1"/>
  <c r="J212" i="1"/>
  <c r="L205" i="1"/>
  <c r="K205" i="1"/>
  <c r="J205" i="1"/>
  <c r="L197" i="1"/>
  <c r="K197" i="1"/>
  <c r="J197" i="1"/>
  <c r="L153" i="1"/>
  <c r="L145" i="1"/>
  <c r="K145" i="1"/>
  <c r="J145" i="1"/>
  <c r="L138" i="1"/>
  <c r="K138" i="1"/>
  <c r="J138" i="1"/>
  <c r="L133" i="1"/>
  <c r="K133" i="1"/>
  <c r="J133" i="1"/>
  <c r="L132" i="1"/>
  <c r="L131" i="1"/>
  <c r="K131" i="1"/>
  <c r="J131" i="1"/>
  <c r="L119" i="1"/>
  <c r="K119" i="1"/>
  <c r="J119" i="1"/>
  <c r="L118" i="1"/>
  <c r="L117" i="1"/>
  <c r="K117" i="1"/>
  <c r="J117" i="1"/>
  <c r="L113" i="1"/>
  <c r="L112" i="1"/>
  <c r="K112" i="1"/>
  <c r="J112" i="1"/>
  <c r="L111" i="1"/>
  <c r="L110" i="1"/>
  <c r="K110" i="1"/>
  <c r="J110" i="1"/>
  <c r="L97" i="1"/>
  <c r="I186" i="1"/>
  <c r="H447" i="1"/>
  <c r="H445" i="1"/>
  <c r="F445" i="1"/>
  <c r="F184" i="1" s="1"/>
  <c r="F447" i="1"/>
  <c r="F186" i="1" s="1"/>
  <c r="L42" i="1" l="1"/>
  <c r="K42" i="1"/>
  <c r="L13" i="1"/>
  <c r="K13" i="1"/>
  <c r="L445" i="1"/>
  <c r="H184" i="1"/>
  <c r="L184" i="1" s="1"/>
  <c r="L447" i="1"/>
  <c r="H186" i="1"/>
  <c r="L186" i="1" s="1"/>
  <c r="L89" i="1"/>
  <c r="I184" i="1"/>
  <c r="L376" i="1"/>
  <c r="H155" i="1"/>
  <c r="L155" i="1" s="1"/>
  <c r="H163" i="1"/>
  <c r="L163" i="1" s="1"/>
  <c r="L91" i="1"/>
  <c r="I116" i="1"/>
  <c r="H88" i="1"/>
  <c r="I88" i="1"/>
  <c r="F446" i="1"/>
  <c r="F185" i="1" s="1"/>
  <c r="G446" i="1"/>
  <c r="G185" i="1" s="1"/>
  <c r="I446" i="1"/>
  <c r="F444" i="1"/>
  <c r="F183" i="1" s="1"/>
  <c r="G444" i="1"/>
  <c r="G183" i="1" s="1"/>
  <c r="I444" i="1"/>
  <c r="E445" i="1"/>
  <c r="E447" i="1"/>
  <c r="E448" i="1"/>
  <c r="E449" i="1"/>
  <c r="E444" i="1"/>
  <c r="I450" i="1"/>
  <c r="J444" i="1" l="1"/>
  <c r="J446" i="1"/>
  <c r="I183" i="1"/>
  <c r="I185" i="1"/>
  <c r="I443" i="1"/>
  <c r="L444" i="1"/>
  <c r="K444" i="1"/>
  <c r="L446" i="1"/>
  <c r="K446" i="1"/>
  <c r="H183" i="1"/>
  <c r="H185" i="1"/>
  <c r="H291" i="1"/>
  <c r="I291" i="1"/>
  <c r="F291" i="1"/>
  <c r="G291" i="1"/>
  <c r="G247" i="1"/>
  <c r="H247" i="1"/>
  <c r="I247" i="1"/>
  <c r="F247" i="1"/>
  <c r="F249" i="1"/>
  <c r="G249" i="1"/>
  <c r="H249" i="1"/>
  <c r="I249" i="1"/>
  <c r="E249" i="1"/>
  <c r="I274" i="1"/>
  <c r="E50" i="1"/>
  <c r="F62" i="1"/>
  <c r="G62" i="1"/>
  <c r="E155" i="1"/>
  <c r="E156" i="1"/>
  <c r="E157" i="1"/>
  <c r="E443" i="1"/>
  <c r="F375" i="1"/>
  <c r="F154" i="1" s="1"/>
  <c r="G375" i="1"/>
  <c r="I375" i="1"/>
  <c r="F373" i="1"/>
  <c r="G373" i="1"/>
  <c r="E380" i="1"/>
  <c r="E388" i="1"/>
  <c r="E387" i="1" s="1"/>
  <c r="E184" i="1"/>
  <c r="E186" i="1"/>
  <c r="E187" i="1"/>
  <c r="F105" i="1"/>
  <c r="G105" i="1"/>
  <c r="F103" i="1"/>
  <c r="G103" i="1"/>
  <c r="F98" i="1"/>
  <c r="G98" i="1"/>
  <c r="F96" i="1"/>
  <c r="G96" i="1"/>
  <c r="F90" i="1"/>
  <c r="G90" i="1"/>
  <c r="E98" i="1"/>
  <c r="E96" i="1"/>
  <c r="E105" i="1"/>
  <c r="E103" i="1"/>
  <c r="E450" i="1"/>
  <c r="J450" i="1" s="1"/>
  <c r="E165" i="1"/>
  <c r="E164" i="1"/>
  <c r="E163" i="1"/>
  <c r="E394" i="1"/>
  <c r="G69" i="1"/>
  <c r="E69" i="1"/>
  <c r="E53" i="1" s="1"/>
  <c r="G68" i="1"/>
  <c r="E68" i="1"/>
  <c r="E52" i="1" s="1"/>
  <c r="E109" i="1"/>
  <c r="E116" i="1"/>
  <c r="J116" i="1" s="1"/>
  <c r="E124" i="1"/>
  <c r="F124" i="1"/>
  <c r="G124" i="1"/>
  <c r="H124" i="1"/>
  <c r="I124" i="1"/>
  <c r="F125" i="1"/>
  <c r="H125" i="1"/>
  <c r="I125" i="1"/>
  <c r="E126" i="1"/>
  <c r="F126" i="1"/>
  <c r="G126" i="1"/>
  <c r="H126" i="1"/>
  <c r="I126" i="1"/>
  <c r="F127" i="1"/>
  <c r="H127" i="1"/>
  <c r="H38" i="1" s="1"/>
  <c r="I127" i="1"/>
  <c r="I38" i="1" s="1"/>
  <c r="E129" i="1"/>
  <c r="I129" i="1"/>
  <c r="I78" i="1" s="1"/>
  <c r="E130" i="1"/>
  <c r="I130" i="1"/>
  <c r="E137" i="1"/>
  <c r="I137" i="1"/>
  <c r="E144" i="1"/>
  <c r="I144" i="1"/>
  <c r="G170" i="1"/>
  <c r="F171" i="1"/>
  <c r="G171" i="1"/>
  <c r="H171" i="1"/>
  <c r="I171" i="1"/>
  <c r="F172" i="1"/>
  <c r="G172" i="1"/>
  <c r="H172" i="1"/>
  <c r="I172" i="1"/>
  <c r="G178" i="1"/>
  <c r="F180" i="1"/>
  <c r="G180" i="1"/>
  <c r="H180" i="1"/>
  <c r="I180" i="1"/>
  <c r="E190" i="1"/>
  <c r="E175" i="1" s="1"/>
  <c r="F190" i="1"/>
  <c r="G190" i="1"/>
  <c r="G175" i="1" s="1"/>
  <c r="H190" i="1"/>
  <c r="I190" i="1"/>
  <c r="E191" i="1"/>
  <c r="E176" i="1" s="1"/>
  <c r="G191" i="1"/>
  <c r="G176" i="1" s="1"/>
  <c r="H191" i="1"/>
  <c r="I191" i="1"/>
  <c r="E192" i="1"/>
  <c r="E177" i="1" s="1"/>
  <c r="F192" i="1"/>
  <c r="G192" i="1"/>
  <c r="G177" i="1" s="1"/>
  <c r="G169" i="1" s="1"/>
  <c r="H192" i="1"/>
  <c r="I192" i="1"/>
  <c r="E193" i="1"/>
  <c r="E178" i="1" s="1"/>
  <c r="F193" i="1"/>
  <c r="H193" i="1"/>
  <c r="I193" i="1"/>
  <c r="E194" i="1"/>
  <c r="E195" i="1"/>
  <c r="E196" i="1"/>
  <c r="I196" i="1"/>
  <c r="E204" i="1"/>
  <c r="I204" i="1"/>
  <c r="E211" i="1"/>
  <c r="I211" i="1"/>
  <c r="E218" i="1"/>
  <c r="I218" i="1"/>
  <c r="E225" i="1"/>
  <c r="I225" i="1"/>
  <c r="E239" i="1"/>
  <c r="I239" i="1"/>
  <c r="E248" i="1"/>
  <c r="G248" i="1"/>
  <c r="G74" i="1" s="1"/>
  <c r="E250" i="1"/>
  <c r="G250" i="1"/>
  <c r="G76" i="1" s="1"/>
  <c r="E251" i="1"/>
  <c r="F251" i="1"/>
  <c r="G251" i="1"/>
  <c r="G77" i="1" s="1"/>
  <c r="H251" i="1"/>
  <c r="H69" i="1" s="1"/>
  <c r="E252" i="1"/>
  <c r="F252" i="1"/>
  <c r="G252" i="1"/>
  <c r="H252" i="1"/>
  <c r="H70" i="1" s="1"/>
  <c r="E253" i="1"/>
  <c r="I253" i="1"/>
  <c r="E260" i="1"/>
  <c r="I260" i="1"/>
  <c r="E267" i="1"/>
  <c r="I267" i="1"/>
  <c r="E274" i="1"/>
  <c r="E281" i="1"/>
  <c r="I281" i="1"/>
  <c r="E291" i="1"/>
  <c r="E295" i="1"/>
  <c r="I295" i="1"/>
  <c r="E302" i="1"/>
  <c r="I302" i="1"/>
  <c r="E309" i="1"/>
  <c r="I309" i="1"/>
  <c r="E316" i="1"/>
  <c r="I316" i="1"/>
  <c r="E323" i="1"/>
  <c r="I323" i="1"/>
  <c r="E330" i="1"/>
  <c r="I330" i="1"/>
  <c r="E337" i="1"/>
  <c r="I337" i="1"/>
  <c r="E351" i="1"/>
  <c r="I351" i="1"/>
  <c r="E365" i="1"/>
  <c r="I365" i="1"/>
  <c r="I394" i="1"/>
  <c r="J394" i="1" s="1"/>
  <c r="E401" i="1"/>
  <c r="I401" i="1"/>
  <c r="E408" i="1"/>
  <c r="I408" i="1"/>
  <c r="E415" i="1"/>
  <c r="I415" i="1"/>
  <c r="E422" i="1"/>
  <c r="I422" i="1"/>
  <c r="E429" i="1"/>
  <c r="I429" i="1"/>
  <c r="E436" i="1"/>
  <c r="I436" i="1"/>
  <c r="E457" i="1"/>
  <c r="I457" i="1"/>
  <c r="L38" i="1" l="1"/>
  <c r="L14" i="1"/>
  <c r="L12" i="1"/>
  <c r="L36" i="1"/>
  <c r="I34" i="1"/>
  <c r="J34" i="1" s="1"/>
  <c r="J35" i="1"/>
  <c r="I65" i="1"/>
  <c r="G65" i="1"/>
  <c r="K11" i="1"/>
  <c r="K35" i="1"/>
  <c r="H65" i="1"/>
  <c r="F65" i="1"/>
  <c r="G78" i="1"/>
  <c r="G70" i="1"/>
  <c r="E70" i="1"/>
  <c r="E77" i="1"/>
  <c r="E76" i="1"/>
  <c r="E74" i="1"/>
  <c r="E78" i="1"/>
  <c r="E64" i="1"/>
  <c r="F78" i="1"/>
  <c r="F70" i="1"/>
  <c r="F77" i="1"/>
  <c r="F69" i="1"/>
  <c r="J239" i="1"/>
  <c r="J225" i="1"/>
  <c r="J218" i="1"/>
  <c r="J144" i="1"/>
  <c r="J137" i="1"/>
  <c r="J130" i="1"/>
  <c r="F152" i="1"/>
  <c r="F160" i="1"/>
  <c r="J247" i="1"/>
  <c r="I288" i="1"/>
  <c r="J365" i="1"/>
  <c r="J337" i="1"/>
  <c r="J323" i="1"/>
  <c r="J309" i="1"/>
  <c r="J295" i="1"/>
  <c r="J267" i="1"/>
  <c r="J253" i="1"/>
  <c r="H60" i="1"/>
  <c r="H22" i="1" s="1"/>
  <c r="L22" i="1" s="1"/>
  <c r="H58" i="1"/>
  <c r="H20" i="1" s="1"/>
  <c r="L20" i="1" s="1"/>
  <c r="E373" i="1"/>
  <c r="E160" i="1" s="1"/>
  <c r="F60" i="1"/>
  <c r="F58" i="1"/>
  <c r="F20" i="1" s="1"/>
  <c r="J105" i="1"/>
  <c r="K105" i="1"/>
  <c r="L82" i="1"/>
  <c r="J351" i="1"/>
  <c r="J330" i="1"/>
  <c r="J316" i="1"/>
  <c r="J302" i="1"/>
  <c r="J260" i="1"/>
  <c r="J126" i="1"/>
  <c r="I60" i="1"/>
  <c r="I22" i="1" s="1"/>
  <c r="I58" i="1"/>
  <c r="I20" i="1" s="1"/>
  <c r="L96" i="1"/>
  <c r="J70" i="1"/>
  <c r="J252" i="1"/>
  <c r="H77" i="1"/>
  <c r="L248" i="1"/>
  <c r="E172" i="1"/>
  <c r="I178" i="1"/>
  <c r="I170" i="1" s="1"/>
  <c r="I177" i="1"/>
  <c r="J177" i="1" s="1"/>
  <c r="J192" i="1"/>
  <c r="L191" i="1"/>
  <c r="I175" i="1"/>
  <c r="J190" i="1"/>
  <c r="L127" i="1"/>
  <c r="L125" i="1"/>
  <c r="J124" i="1"/>
  <c r="I57" i="1"/>
  <c r="I19" i="1" s="1"/>
  <c r="J80" i="1"/>
  <c r="K103" i="1"/>
  <c r="J103" i="1"/>
  <c r="E88" i="1"/>
  <c r="J96" i="1"/>
  <c r="K96" i="1"/>
  <c r="H373" i="1"/>
  <c r="H160" i="1" s="1"/>
  <c r="K381" i="1"/>
  <c r="L381" i="1"/>
  <c r="H375" i="1"/>
  <c r="L375" i="1" s="1"/>
  <c r="L383" i="1"/>
  <c r="L247" i="1"/>
  <c r="K247" i="1"/>
  <c r="L289" i="1"/>
  <c r="K289" i="1"/>
  <c r="L185" i="1"/>
  <c r="K185" i="1"/>
  <c r="J183" i="1"/>
  <c r="I182" i="1"/>
  <c r="J457" i="1"/>
  <c r="J436" i="1"/>
  <c r="J429" i="1"/>
  <c r="J422" i="1"/>
  <c r="J415" i="1"/>
  <c r="J408" i="1"/>
  <c r="J401" i="1"/>
  <c r="J281" i="1"/>
  <c r="J211" i="1"/>
  <c r="J204" i="1"/>
  <c r="J196" i="1"/>
  <c r="G88" i="1"/>
  <c r="G57" i="1" s="1"/>
  <c r="J274" i="1"/>
  <c r="J249" i="1"/>
  <c r="J291" i="1"/>
  <c r="H78" i="1"/>
  <c r="I77" i="1"/>
  <c r="I53" i="1" s="1"/>
  <c r="L250" i="1"/>
  <c r="E179" i="1"/>
  <c r="L193" i="1"/>
  <c r="K192" i="1"/>
  <c r="L192" i="1"/>
  <c r="I176" i="1"/>
  <c r="K190" i="1"/>
  <c r="L190" i="1"/>
  <c r="L126" i="1"/>
  <c r="K126" i="1"/>
  <c r="L124" i="1"/>
  <c r="K124" i="1"/>
  <c r="H57" i="1"/>
  <c r="H19" i="1" s="1"/>
  <c r="K80" i="1"/>
  <c r="L80" i="1"/>
  <c r="F88" i="1"/>
  <c r="L88" i="1" s="1"/>
  <c r="L103" i="1"/>
  <c r="K388" i="1"/>
  <c r="J388" i="1"/>
  <c r="I373" i="1"/>
  <c r="I160" i="1" s="1"/>
  <c r="J381" i="1"/>
  <c r="L249" i="1"/>
  <c r="K249" i="1"/>
  <c r="L291" i="1"/>
  <c r="K291" i="1"/>
  <c r="L183" i="1"/>
  <c r="K183" i="1"/>
  <c r="J289" i="1"/>
  <c r="J443" i="1"/>
  <c r="J185" i="1"/>
  <c r="J98" i="1"/>
  <c r="I90" i="1"/>
  <c r="L98" i="1"/>
  <c r="K98" i="1"/>
  <c r="J383" i="1"/>
  <c r="K383" i="1"/>
  <c r="F59" i="1"/>
  <c r="G59" i="1"/>
  <c r="G160" i="1"/>
  <c r="G152" i="1"/>
  <c r="I162" i="1"/>
  <c r="I154" i="1"/>
  <c r="G162" i="1"/>
  <c r="G154" i="1"/>
  <c r="E79" i="1"/>
  <c r="E152" i="1"/>
  <c r="F162" i="1"/>
  <c r="E90" i="1"/>
  <c r="E59" i="1" s="1"/>
  <c r="E153" i="1"/>
  <c r="E161" i="1"/>
  <c r="E62" i="1"/>
  <c r="E375" i="1"/>
  <c r="E372" i="1" s="1"/>
  <c r="K70" i="1"/>
  <c r="E182" i="1"/>
  <c r="G104" i="1"/>
  <c r="E102" i="1"/>
  <c r="I380" i="1"/>
  <c r="J380" i="1" s="1"/>
  <c r="I387" i="1"/>
  <c r="J387" i="1" s="1"/>
  <c r="E288" i="1"/>
  <c r="I246" i="1"/>
  <c r="E246" i="1"/>
  <c r="G50" i="1"/>
  <c r="G52" i="1"/>
  <c r="I189" i="1"/>
  <c r="E180" i="1"/>
  <c r="H178" i="1"/>
  <c r="H170" i="1" s="1"/>
  <c r="F178" i="1"/>
  <c r="F170" i="1" s="1"/>
  <c r="H177" i="1"/>
  <c r="K177" i="1" s="1"/>
  <c r="F177" i="1"/>
  <c r="F169" i="1" s="1"/>
  <c r="H176" i="1"/>
  <c r="F176" i="1"/>
  <c r="H175" i="1"/>
  <c r="F175" i="1"/>
  <c r="E171" i="1"/>
  <c r="E170" i="1"/>
  <c r="G168" i="1"/>
  <c r="E123" i="1"/>
  <c r="I79" i="1"/>
  <c r="E189" i="1"/>
  <c r="I123" i="1"/>
  <c r="L27" i="1" l="1"/>
  <c r="K27" i="1"/>
  <c r="J19" i="1"/>
  <c r="K19" i="1"/>
  <c r="L19" i="1"/>
  <c r="I26" i="1"/>
  <c r="J26" i="1" s="1"/>
  <c r="J27" i="1"/>
  <c r="J10" i="1"/>
  <c r="J11" i="1"/>
  <c r="L11" i="1"/>
  <c r="L35" i="1"/>
  <c r="I169" i="1"/>
  <c r="H154" i="1"/>
  <c r="E87" i="1"/>
  <c r="I174" i="1"/>
  <c r="J288" i="1"/>
  <c r="L65" i="1"/>
  <c r="K65" i="1"/>
  <c r="K373" i="1"/>
  <c r="H152" i="1"/>
  <c r="L152" i="1" s="1"/>
  <c r="L373" i="1"/>
  <c r="E166" i="1"/>
  <c r="J169" i="1"/>
  <c r="J160" i="1"/>
  <c r="I159" i="1"/>
  <c r="I372" i="1"/>
  <c r="F57" i="1"/>
  <c r="I52" i="1"/>
  <c r="F52" i="1"/>
  <c r="J79" i="1"/>
  <c r="J372" i="1"/>
  <c r="H162" i="1"/>
  <c r="I152" i="1"/>
  <c r="J152" i="1" s="1"/>
  <c r="J90" i="1"/>
  <c r="L60" i="1"/>
  <c r="H52" i="1"/>
  <c r="E174" i="1"/>
  <c r="L58" i="1"/>
  <c r="K175" i="1"/>
  <c r="L175" i="1"/>
  <c r="L176" i="1"/>
  <c r="L177" i="1"/>
  <c r="L178" i="1"/>
  <c r="L75" i="1"/>
  <c r="K75" i="1"/>
  <c r="K73" i="1"/>
  <c r="L73" i="1"/>
  <c r="L105" i="1"/>
  <c r="J373" i="1"/>
  <c r="L104" i="1"/>
  <c r="E57" i="1"/>
  <c r="J88" i="1"/>
  <c r="K88" i="1"/>
  <c r="L168" i="1"/>
  <c r="J189" i="1"/>
  <c r="K82" i="1"/>
  <c r="I72" i="1"/>
  <c r="J75" i="1"/>
  <c r="J73" i="1"/>
  <c r="J65" i="1"/>
  <c r="L170" i="1"/>
  <c r="K78" i="1"/>
  <c r="J175" i="1"/>
  <c r="J123" i="1"/>
  <c r="J246" i="1"/>
  <c r="J67" i="1"/>
  <c r="H90" i="1"/>
  <c r="H59" i="1" s="1"/>
  <c r="H21" i="1" s="1"/>
  <c r="J82" i="1"/>
  <c r="J182" i="1"/>
  <c r="L76" i="1"/>
  <c r="L74" i="1"/>
  <c r="K67" i="1"/>
  <c r="L67" i="1"/>
  <c r="I59" i="1"/>
  <c r="K160" i="1"/>
  <c r="L160" i="1"/>
  <c r="L154" i="1"/>
  <c r="K375" i="1"/>
  <c r="J375" i="1"/>
  <c r="H169" i="1"/>
  <c r="E154" i="1"/>
  <c r="E162" i="1"/>
  <c r="J162" i="1" s="1"/>
  <c r="E54" i="1"/>
  <c r="E56" i="1"/>
  <c r="I102" i="1"/>
  <c r="J102" i="1" s="1"/>
  <c r="E72" i="1"/>
  <c r="K21" i="1" l="1"/>
  <c r="L21" i="1"/>
  <c r="J59" i="1"/>
  <c r="I21" i="1"/>
  <c r="L52" i="1"/>
  <c r="J174" i="1"/>
  <c r="I166" i="1"/>
  <c r="J166" i="1" s="1"/>
  <c r="K152" i="1"/>
  <c r="K57" i="1"/>
  <c r="E49" i="1"/>
  <c r="E48" i="1" s="1"/>
  <c r="L57" i="1"/>
  <c r="I151" i="1"/>
  <c r="L90" i="1"/>
  <c r="K90" i="1"/>
  <c r="J57" i="1"/>
  <c r="J167" i="1"/>
  <c r="L50" i="1"/>
  <c r="K59" i="1"/>
  <c r="L59" i="1"/>
  <c r="K162" i="1"/>
  <c r="L162" i="1"/>
  <c r="J72" i="1"/>
  <c r="L169" i="1"/>
  <c r="K169" i="1"/>
  <c r="L167" i="1"/>
  <c r="K167" i="1"/>
  <c r="L49" i="1"/>
  <c r="E159" i="1"/>
  <c r="J159" i="1" s="1"/>
  <c r="E151" i="1"/>
  <c r="J154" i="1"/>
  <c r="K154" i="1"/>
  <c r="J78" i="1"/>
  <c r="J51" i="1"/>
  <c r="I109" i="1"/>
  <c r="J109" i="1" s="1"/>
  <c r="I56" i="1"/>
  <c r="J56" i="1" s="1"/>
  <c r="J21" i="1" l="1"/>
  <c r="I18" i="1"/>
  <c r="J18" i="1" s="1"/>
  <c r="J49" i="1"/>
  <c r="K49" i="1"/>
  <c r="L51" i="1"/>
  <c r="K51" i="1"/>
  <c r="E95" i="1"/>
  <c r="J95" i="1" s="1"/>
  <c r="J151" i="1"/>
  <c r="I48" i="1"/>
  <c r="J48" i="1" s="1"/>
  <c r="I64" i="1"/>
  <c r="J64" i="1" s="1"/>
  <c r="I87" i="1"/>
  <c r="J87" i="1" s="1"/>
  <c r="L66" i="1" l="1"/>
  <c r="L68" i="1"/>
</calcChain>
</file>

<file path=xl/sharedStrings.xml><?xml version="1.0" encoding="utf-8"?>
<sst xmlns="http://schemas.openxmlformats.org/spreadsheetml/2006/main" count="1710" uniqueCount="503">
  <si>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</si>
  <si>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</si>
  <si>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</si>
  <si>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</si>
  <si>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</si>
  <si>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</si>
  <si>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</si>
  <si>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</si>
  <si>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</si>
  <si>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</si>
  <si>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</si>
  <si>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</si>
  <si>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</si>
  <si>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</si>
  <si>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</si>
  <si>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</si>
  <si>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</si>
  <si>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Мероприятие 4.7 "Государственная поддержка кадрового потенциала агропромышленного комплекса Саратовской области"</t>
  </si>
  <si>
    <t>Мероприятие 1.1 "Развитие товарной аквакультуры"</t>
  </si>
  <si>
    <t>Мероприятие 1.2 "Развитие птицеводства"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</si>
  <si>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</si>
  <si>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</si>
  <si>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</si>
  <si>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Процент исполнения</t>
  </si>
  <si>
    <t xml:space="preserve">управление ветеринарии Правительства области
</t>
  </si>
  <si>
    <t>Сведения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</si>
  <si>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</si>
  <si>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</si>
  <si>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</si>
  <si>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</si>
  <si>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</si>
  <si>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</si>
  <si>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</si>
  <si>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</si>
  <si>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</si>
  <si>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</si>
  <si>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Процессная часть</t>
  </si>
  <si>
    <t>Проектная часть</t>
  </si>
  <si>
    <t>Ответственный исполнитель, соисполнитель, участник</t>
  </si>
  <si>
    <t>министерство сельского хозяйства области</t>
  </si>
  <si>
    <t>плановое значение</t>
  </si>
  <si>
    <t>фактическое значение</t>
  </si>
  <si>
    <t>степень выполнения, процентов</t>
  </si>
  <si>
    <t>Единица измерения</t>
  </si>
  <si>
    <t>процентов</t>
  </si>
  <si>
    <t>рублей</t>
  </si>
  <si>
    <t>га</t>
  </si>
  <si>
    <t>тыс. тонн</t>
  </si>
  <si>
    <t>единиц</t>
  </si>
  <si>
    <t>тыс. голов</t>
  </si>
  <si>
    <t>тыс. кв. м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</si>
  <si>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</si>
  <si>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л</t>
  </si>
  <si>
    <t>тыс. рублей</t>
  </si>
  <si>
    <t>Показатели проектной части</t>
  </si>
  <si>
    <t>1.3.2 "Возмещение части понесенных затрат сельскохозяйственными потребительскими кооперативами"</t>
  </si>
  <si>
    <t>1.3.3 "Осуществление деятельности центра компетенций в сфере сельскохозяйственной кооперации и поддержки фермеров"</t>
  </si>
  <si>
    <t>1.10.2 "Поддержка племенного животноводства"</t>
  </si>
  <si>
    <t>1.10.4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</si>
  <si>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1.10.5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</si>
  <si>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1.10.6 "Поддержка отдельных подотраслей растениеводства"</t>
  </si>
  <si>
    <t>Региональный проект 1.3 «Акселерация субъектов малого и среднего предпринимательства»</t>
  </si>
  <si>
    <t xml:space="preserve">министерство сельского хозяйства области         </t>
  </si>
  <si>
    <t>№ п/п</t>
  </si>
  <si>
    <t>степень выполнения,  процентов</t>
  </si>
  <si>
    <r>
      <t xml:space="preserve">Региональный проект 1.1 "Экспорт продукции агропромышленного комплекса" </t>
    </r>
    <r>
      <rPr>
        <sz val="14"/>
        <color theme="1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</si>
  <si>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t xml:space="preserve"> 1.1.3 "Государственная поддержка аккредитации ветеринарных лабораторий в национальной системе аккредитации "</t>
  </si>
  <si>
    <t>1.3.1 "Предоставление грантов "Агростартап" в форме субсидий"</t>
  </si>
  <si>
    <t xml:space="preserve">Мероприятие 1.7 "Возмещение части затрат на уплату процентов по инвестиционным кредитам (займам) в агропромышленном комплексе" </t>
  </si>
  <si>
    <t>Мероприятие 1.9 "Стимулирование развития приоритетных подотраслей агропромышленного комплекса и развитие малых форм хозяйствования", в том числе:</t>
  </si>
  <si>
    <t>1.9.4 "Грантовая поддержка сельскохозяйственных потребительских кооперативов для развития материально-технической базы"</t>
  </si>
  <si>
    <t>1.9.5 "Возмещение части затрат на обеспечение прироста собственного производства молока"</t>
  </si>
  <si>
    <t>1.9.8 "Грантовая поддержка на развитие семейных ферм и грант "Агропрогресс"</t>
  </si>
  <si>
    <t>1.10.8 "Содержание маточного товарного поголовья овец и коз"</t>
  </si>
  <si>
    <t>Мероприятие 1.15 "Возмещение производителям зерновых культур части затрат на производство и реализацию зерновых культур"</t>
  </si>
  <si>
    <t>Подпрограмма 5 "Эффективное вовлечение в оборот земель сельскохозяйственного назначения и развитие мелиоративного комплекса"</t>
  </si>
  <si>
    <t>Региональный проект 5.1 "Экспорт продукции агропромышленного комплекса" (в целях выполнения задач федерального проекта "Экспорт продукции агропромышленного комплекса")</t>
  </si>
  <si>
    <t>5.1.1 "Реализация мероприятий в области мелиорации земель сельскохозяйственного назначения"</t>
  </si>
  <si>
    <t>Мероприятие 5.1 "Проведение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пашне"</t>
  </si>
  <si>
    <t>Мероприятие 5.2 "Подготовка проектов межевания земельных участков и на проведение кадастровых работ"</t>
  </si>
  <si>
    <t>Рентабельность сельскохозяйственных организаций (с учетом субсидий)</t>
  </si>
  <si>
    <t>Индекс производительности труда к предыдущему году</t>
  </si>
  <si>
    <t>штук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</si>
  <si>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</t>
  </si>
  <si>
    <t>Количество действующих центров компетенций в сфере сельскохозяйственной кооперации и поддержки фермеров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</si>
  <si>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</si>
  <si>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</si>
  <si>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Количество приобретенных средств для ветеринарного применения</t>
  </si>
  <si>
    <t>Количество приобретенных наборов для диагностики африканской чумы свиней</t>
  </si>
  <si>
    <t>Объем остатка ссудной задолженности по субсидируемым инвестиционным кредитам (займам) в АПК</t>
  </si>
  <si>
    <t>Объем производства продукции товарной аквакультуры, включая посадочный материал</t>
  </si>
  <si>
    <t>Индекс производства напитков (в сопоставимых ценах) к предыдущему году</t>
  </si>
  <si>
    <t>тыс. га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</si>
  <si>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</si>
  <si>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Доля площади, засеваемой элитными семенами, в общей площади посевов, занятой семенами сортов растений</t>
  </si>
  <si>
    <t>Доля застрахованной посевной (посадочной) площади в общей посевной (посадочной) площади (в условных единицах площади)</t>
  </si>
  <si>
    <t>Доля застрахованного поголовья сельскохозяйственных животных в общем поголовье сельскохозяйственных животных</t>
  </si>
  <si>
    <t>Производство сахара белого свекловичного в твердом состоянии</t>
  </si>
  <si>
    <t>Производство масла подсолнечного нерафинированного и его фракций</t>
  </si>
  <si>
    <t>Производство муки из зерновых культур, овощных и других растительных культур, смеси из них</t>
  </si>
  <si>
    <t>Производство крупы</t>
  </si>
  <si>
    <t>Производство плодоовощных консервов</t>
  </si>
  <si>
    <t>Производство масла сливочного</t>
  </si>
  <si>
    <t>Производство сыров и сырных продуктов</t>
  </si>
  <si>
    <t>Объем реализованных зерновых культур собственного производства</t>
  </si>
  <si>
    <t>Среднемесячная заработная плата работников сельского хозяйства по полному кругу организаций</t>
  </si>
  <si>
    <t>4.1.</t>
  </si>
  <si>
    <t>Количество проведенных консультаций</t>
  </si>
  <si>
    <t>4.2.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</si>
  <si>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</si>
  <si>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>4.3.</t>
  </si>
  <si>
    <t>Обеспеченность надлежащего содержания административного здания и прилегающей территории</t>
  </si>
  <si>
    <t>4.4.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</si>
  <si>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</t>
  </si>
  <si>
    <t>4.5.</t>
  </si>
  <si>
    <t>Количество разработанных научно-практических рекомендаций и мероприятий</t>
  </si>
  <si>
    <t>4.6.</t>
  </si>
  <si>
    <t>Количество молодых специалистов, получивших государственную поддержку</t>
  </si>
  <si>
    <t>4.7.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</si>
  <si>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</t>
  </si>
  <si>
    <t>Количество созданных дополнительных мест для содержания животных без владельцев в приютах</t>
  </si>
  <si>
    <t>5.1.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</si>
  <si>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</t>
  </si>
  <si>
    <t xml:space="preserve">министерство сельского хозяйства области   </t>
  </si>
  <si>
    <t>Производство масла сливочного - 2,8 тыс т</t>
  </si>
  <si>
    <t>Доля площади, засеваемой элитными семенами, в общей площади посевов, занятой семенами сортов растений - 1,0%</t>
  </si>
  <si>
    <t>Производство крупы - 57,8 тыс т</t>
  </si>
  <si>
    <t>Производство плодоовощных консервов - 213,0 млн. усл. банок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</si>
  <si>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- 100,0%</t>
  </si>
  <si>
    <t>Количество действующих центров компетенций в сфере сельскохозяйственной кооперации и поддержки фермеров - 1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</si>
  <si>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единица</t>
  </si>
  <si>
    <t xml:space="preserve">За отчетный период приобретено 350 литров средств ветеринарного применения </t>
  </si>
  <si>
    <t>х</t>
  </si>
  <si>
    <t xml:space="preserve">1.10.3 "Поддержка производства и реализации тонкорунной и полутонкорунной шерсти" </t>
  </si>
  <si>
    <t>1.10.7 "Возмещение части затрат на содержание маточного товарного поголовья крупного рогатого скота специализированных мясных пород"</t>
  </si>
  <si>
    <t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</t>
  </si>
  <si>
    <t>министерство сельского хозяйства области, управление ветеринарии Правительства области</t>
  </si>
  <si>
    <t>Мероприятие 1.16 "Стимулирование производства картофеля и овощей"</t>
  </si>
  <si>
    <t>Мероприятие 4.9 "Развитие сельского туризма"</t>
  </si>
  <si>
    <t>установленные                                                      на 2023 год</t>
  </si>
  <si>
    <t xml:space="preserve"> - 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</si>
  <si>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</si>
  <si>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</t>
  </si>
  <si>
    <t>человек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</si>
  <si>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</t>
  </si>
  <si>
    <t>Количество построенных и (или) организованных ветеринарных пунктов и (или) карантинных помещений и (или) кормокухонь</t>
  </si>
  <si>
    <t>Наименование  государственной программы, подпрограммы, структурных элементов, контрольных событий подпрограммы</t>
  </si>
  <si>
    <t>Ответственный исполнитель, соисполнитель, участник государственной программы (подпрограммы)                                              (далее - исполнитель)</t>
  </si>
  <si>
    <t>Утверждено в законе об областном бюджете                     на 2023 год</t>
  </si>
  <si>
    <t>1.1.2 "Государственная поддержка стимулирования увеличения производства масличных культур"</t>
  </si>
  <si>
    <t>1.1.3 "Государственная поддержка аккредитации ветеринарных лабораторий в национальной системе аккредитации"</t>
  </si>
  <si>
    <t>Комплекс процессных мероприятий</t>
  </si>
  <si>
    <t>в том числе процессная часть:</t>
  </si>
  <si>
    <t>Мероприятие 1.9 "Стимулирование развития приоритетных подотраслей агропромышленного комплекса и развитие малых форм хозяйствования"</t>
  </si>
  <si>
    <t>1.9.1 "Субсидии на закладку и уход за многолетними насаждениями, включая питомники"</t>
  </si>
  <si>
    <t>1.9.9 "Субсидии на обеспечение прироста объема молока сырого крупного рогатого скота, козьего и овечьего, переработанного получателями средств на пищевую продукцию"</t>
  </si>
  <si>
    <t>Мероприятие 1.10 "Поддержка сельскохозяйственного производства по отдельным подотраслям растениеводства и животноводства"</t>
  </si>
  <si>
    <t>фактическое исполнение (гр. 9 / гр. 5)</t>
  </si>
  <si>
    <t>кассовое исполнение (гр. 8 / гр. 5)</t>
  </si>
  <si>
    <t>кассовое исполнение (гр. 8 / гр. 6)</t>
  </si>
  <si>
    <t>о достижении целей и значений показателей государственной программы Саратовской области</t>
  </si>
  <si>
    <t>Цель, показатель  (наименование)</t>
  </si>
  <si>
    <t xml:space="preserve">Цели государственной программы </t>
  </si>
  <si>
    <t>Индекс производства продукции сельского хозяйства в хозяйствах всех категорий (в сопоставимых ценах) по отношению к уровню 2020 года</t>
  </si>
  <si>
    <t>Индекс производства пищевых продуктов (в сопоставимых ценах) к 2020 году</t>
  </si>
  <si>
    <t>министерство сельского хозяйства  области, управление ветеринарии Правительства области</t>
  </si>
  <si>
    <t>Среднемесячная начисленная заработная плата работников сельского хозяйства (без субъектов малого предпринимательства)</t>
  </si>
  <si>
    <t>1.1.</t>
  </si>
  <si>
    <t>1.2.</t>
  </si>
  <si>
    <t>Индекс физического объема инвестиций в основной капитал сельского хозяйства по отношению к уровню 2020 года</t>
  </si>
  <si>
    <t>1.3.</t>
  </si>
  <si>
    <t>1.4.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</si>
  <si>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исполнительным органам субъектов Российской Федерации</t>
  </si>
  <si>
    <t>1.5.</t>
  </si>
  <si>
    <t>1.6.</t>
  </si>
  <si>
    <t>Показатели комплекса процессных мероприятий</t>
  </si>
  <si>
    <t>Индекс производства продукции сельского хозяйства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</si>
  <si>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Индекс производства продукции растениеводства в хозяйствах всех категорий (в сопоставимых ценах) по отношению к уровню 2020 года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</si>
  <si>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</si>
  <si>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1.8.</t>
  </si>
  <si>
    <t>Индекс производства продукции животноводства в хозяйствах всех категорий (в сопоставимых ценах) по отношению к уровню 2020 года</t>
  </si>
  <si>
    <t>1.9.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</si>
  <si>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2020 года</t>
  </si>
  <si>
    <t>тонн</t>
  </si>
  <si>
    <t>1.16.</t>
  </si>
  <si>
    <t>1.19.</t>
  </si>
  <si>
    <t>млн. штук</t>
  </si>
  <si>
    <t>1.20.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</si>
  <si>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</t>
  </si>
  <si>
    <t>Прирост объема молока сырого крупного рогатого скота, козьего и овечьего, переработанного на пищевую продукцию, за отчетный год по отношению к среднему объему молока сырого крупного рогатого скота, козьего и овечьего, переработанного на пищевую продукцию за 5 лет, предшествующих отчетному году</t>
  </si>
  <si>
    <t>1.23.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</si>
  <si>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2023 - 2030 годах)</t>
  </si>
  <si>
    <t>1.24.</t>
  </si>
  <si>
    <t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</t>
  </si>
  <si>
    <t>Численность маточного товарного поголовья овец и коз (в том числе ярки и козочки от года и старше), за исключением племенных животных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</si>
  <si>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</t>
  </si>
  <si>
    <t>тыс. условных голов</t>
  </si>
  <si>
    <t>1.27.</t>
  </si>
  <si>
    <t>Объем введенных в год предоставления иных межбюджетных трансфертов, а также в годах, предшествующих году предоставления иных межбюджетных трансфертов, мощностей животноводческих комплексов молочного направления (молочных ферм)</t>
  </si>
  <si>
    <t>скотомест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</si>
  <si>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"Агропрогресс", получивших указанный грант, в течение предыдущих 5 лет, включая отчетный год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</si>
  <si>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</t>
  </si>
  <si>
    <t>1.31.</t>
  </si>
  <si>
    <t>наборов</t>
  </si>
  <si>
    <t>1.32.</t>
  </si>
  <si>
    <t>1.34.</t>
  </si>
  <si>
    <t>1.36.</t>
  </si>
  <si>
    <t>1.37.</t>
  </si>
  <si>
    <t>1.38.</t>
  </si>
  <si>
    <t>млн. условных банок</t>
  </si>
  <si>
    <t>1.39.</t>
  </si>
  <si>
    <t>Объем высева элитного и (или) оригинального семенного картофеля и овощных культур</t>
  </si>
  <si>
    <t>тысяча тонн</t>
  </si>
  <si>
    <t>1.45.</t>
  </si>
  <si>
    <t>Объем производства картофеля в сельскохозяйственных организациях, крестьянских (фермерских) хозяйствах и у индивидуальных предпринимателей</t>
  </si>
  <si>
    <t>Объем производства овощей открытого грунта в сельскохозяйственных организациях, крестьянских (фермерских) хозяйствах и у индивидуальных предпринимателей</t>
  </si>
  <si>
    <t>4.13.</t>
  </si>
  <si>
    <t xml:space="preserve">фактически                                                                                  достигнутые                        в 2022 году                                             </t>
  </si>
  <si>
    <t>Объем экспорта продукции агропромышленного комплекса             (в сопоставимых ценах)</t>
  </si>
  <si>
    <t xml:space="preserve"> -</t>
  </si>
  <si>
    <t xml:space="preserve">Сведения
о выполнении структурных элементов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
</t>
  </si>
  <si>
    <t>Наименование государственной программы, подпрограммы, структурных элементов и контрольных событий подпрограмм</t>
  </si>
  <si>
    <t>ожидаемый результат</t>
  </si>
  <si>
    <t>Задача: 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</si>
  <si>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 - 2 шт</t>
  </si>
  <si>
    <t>Комплекс процессных мероприятий подпрограммы 1</t>
  </si>
  <si>
    <t>Задача: Поддержка региональных мероприятий в АПК</t>
  </si>
  <si>
    <t>Комплекс процессных мероприятий подпрограммы 4</t>
  </si>
  <si>
    <t>Задача: Совершенствование оборота сельскохозяйственных земель</t>
  </si>
  <si>
    <t xml:space="preserve">Объем производства продукции товарной аквакультуры, включая посадочный материал -  5402,0 тонн </t>
  </si>
  <si>
    <t xml:space="preserve">Производство яиц в сельскохозяйственных организациях, крестьянских (фермерских) хозяйствах, включая индивидуальных предпринимателей - 494,6 млн шт 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</si>
  <si>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- 12,1 тыс т</t>
  </si>
  <si>
    <t>Количество приобретенных наборов для диагностики африканской чумы свиней - 19</t>
  </si>
  <si>
    <t>Объем остатка ссудной задолженности по субсидируемым инвестиционным кредитам (займам) в АПК - 47270,4 тыс рублей</t>
  </si>
  <si>
    <t>Прирост объема продукции, реализованной в отчетном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предыдущему году - 8,0%</t>
  </si>
  <si>
    <t>Прирост объема молока сырого крупного рогатого скота, козьего и овечьего, переработанного на пищевую продукцию, за отчетный год по отношению к среднему объему молока сырого крупного рогатого скота, козьего и овечьего, переработанного на пищевую продукцию за 5 лет, предшествующих отчетному году - 0,63 тыс тонн</t>
  </si>
  <si>
    <t>Прирост объема производства сельскохозяйственной продукции в отчетном году по отношению к предыдущему году в крестьянских (фермерских) хозяйствах и у получателей гранта "Агропрогресс", получивших указанный грант, в течение предыдущих 5 лет, включая отчетный год - 8,0%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</si>
  <si>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(в соответствии с соглашениями о предоставлении субсидий из федерального бюджета бюджету субъекта Российской Федерации в 2023 - 2030 годах) - 106,8 тыс тонн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</si>
  <si>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2023 - 2030 годах) - 10,4 тонн</t>
  </si>
  <si>
    <t>Производство муки из зерновых культур, овощных и других растительных культур, смеси из них - 267,5 тыс т</t>
  </si>
  <si>
    <t xml:space="preserve"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 - 21,5 тыс голов </t>
  </si>
  <si>
    <t>Численность племенного маточного поголовья сельскохозяйственных животных (в пересчете на условные головы) (в соответствии с соглашениями о предоставлении субсидий из федерального бюджета бюджету субъекта Российской Федерации в 2023 - 2030 годах) - 14,5 тыс. условных голов</t>
  </si>
  <si>
    <t>Численность маточного товарного поголовья овец и коз (в том числе ярки и козочки от года и старше), за исключением племенных животных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2023 - 2030 годах)  - 62,7 тыс. голов</t>
  </si>
  <si>
    <t>Объем высева элитного и (или) оригинального семенного картофеля и овощных культур - 0,05 тыс тонн</t>
  </si>
  <si>
    <t>Производство сыров и сырных продуктов - 1,2 тыс т</t>
  </si>
  <si>
    <t>Количество проведенных консультаций - 860 шт.</t>
  </si>
  <si>
    <t>Количество разработанных научно-практических рекомендаций и мероприятий - 1 единица</t>
  </si>
  <si>
    <t>Количество занятых в сфере сельского туризма в результате реализации проектов развития сельского туризма за счет государственной поддержки (нарастающим итогом) - 2</t>
  </si>
  <si>
    <t>Количество туристов, посетивших объекты сельского туризма сельскохозяйственных товаропроизводителей, получивших государственную поддержку (нарастающим итогом) - 710</t>
  </si>
  <si>
    <t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 - 7,2 тыс га</t>
  </si>
  <si>
    <r>
      <t xml:space="preserve">Региональный проект 1.1 "Экспорт продукции агропромышленного комплекса" </t>
    </r>
    <r>
      <rPr>
        <sz val="13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</si>
  <si>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r>
      <t xml:space="preserve">Региональный проект 1.3 "Акселерация субъектов малого и среднего предпринимательства"                                               </t>
    </r>
    <r>
      <rPr>
        <sz val="13"/>
        <rFont val="PT Astra Serif"/>
        <family val="1"/>
        <charset val="204"/>
      </rPr>
      <t>(в целях выполнения задач федерального проекта "Акселерация субъектов малого и среднего предпринимательства")</t>
    </r>
  </si>
  <si>
    <r>
      <t xml:space="preserve">Региональный проект 5.1 "Экспорт продукции агропромышленного комплекса" </t>
    </r>
    <r>
      <rPr>
        <sz val="13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</si>
  <si>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t>Количество приобретенных средств для ветеринарного применения - 350,0 литров</t>
  </si>
  <si>
    <t xml:space="preserve">С начала 2023 года проведено 869 консультаций </t>
  </si>
  <si>
    <r>
      <t>произведенных в</t>
    </r>
    <r>
      <rPr>
        <b/>
        <sz val="14"/>
        <rFont val="PT Astra Serif"/>
        <family val="1"/>
        <charset val="204"/>
      </rPr>
      <t xml:space="preserve"> 2023 г</t>
    </r>
    <r>
      <rPr>
        <b/>
        <sz val="14"/>
        <color theme="1"/>
        <rFont val="PT Astra Serif"/>
        <family val="1"/>
        <charset val="204"/>
      </rPr>
      <t>оду, за счет соответствующих источников финансового обеспечения</t>
    </r>
  </si>
  <si>
    <t>Мероприятие 1.6.1 "Возмещение части прямых понесенных затрат на создание и (или) модернизацию объектов агропромышленного комплекса за счет средств резервного фонда Правительства Российской Федерации"</t>
  </si>
  <si>
    <t>1.10.9 "Средства для достижения показателей результативности по повышению продуктивности в молочном скотоводстве"</t>
  </si>
  <si>
    <t>Мероприятие 1.15.1 "Возмещение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Федерации"</t>
  </si>
  <si>
    <t>Мероприятие 1.16 "Субсидии на стимулирование увеличения производства картофеля и овощей"</t>
  </si>
  <si>
    <t>за 2023 год</t>
  </si>
  <si>
    <t>фактически                                                                                  достигнутые                                                                      за 2023 год</t>
  </si>
  <si>
    <t>Цели и значения показателей государственной программы,                                                        подпрограммы государственной программы</t>
  </si>
  <si>
    <t>1.41.</t>
  </si>
  <si>
    <t>1.43.</t>
  </si>
  <si>
    <t>1.47.</t>
  </si>
  <si>
    <t>1.48.</t>
  </si>
  <si>
    <t>1.49.</t>
  </si>
  <si>
    <t>1.50.</t>
  </si>
  <si>
    <t>миллиард долларов США</t>
  </si>
  <si>
    <t>Количество молокоперерабатывающих предприятий, осуществивших маркировку отдельных видов молочной продукции, подлежащей обязательной маркировке средствами идентификации, в год предоставления иных межбюджетных трансфертов, а также в годах, предшествующих году предоставления иных межбюджетных трансфертов</t>
  </si>
  <si>
    <t>1.25.1</t>
  </si>
  <si>
    <t xml:space="preserve"> 1.26 </t>
  </si>
  <si>
    <t xml:space="preserve">Размер посевных площадей, занятых зерновыми, зернобобовыми, масличными (за исключением рапса 
и сои) и кормовыми сельскохозяйственными культурами, в сельскохозяйственных организациях, крестьянских (фермерских) хозяйствах, включая индивидуальных предпринимателей, в субъекте Российской Федерации
</t>
  </si>
  <si>
    <t>1.51.</t>
  </si>
  <si>
    <t>1.52.</t>
  </si>
  <si>
    <t>1.53.</t>
  </si>
  <si>
    <t>1.55.</t>
  </si>
  <si>
    <t>1.56.</t>
  </si>
  <si>
    <t>1.57.</t>
  </si>
  <si>
    <t>1.61.</t>
  </si>
  <si>
    <t>1.64.</t>
  </si>
  <si>
    <t>1.72.</t>
  </si>
  <si>
    <t>1.73.</t>
  </si>
  <si>
    <t>1.79.</t>
  </si>
  <si>
    <t>1.81.</t>
  </si>
  <si>
    <t>4.10.</t>
  </si>
  <si>
    <t>4.14.</t>
  </si>
  <si>
    <t>4.15.</t>
  </si>
  <si>
    <t>5.3.</t>
  </si>
  <si>
    <t>5.4.</t>
  </si>
  <si>
    <t>Подготовлены проекты межевания земельных участков, выделяемых в счет невостребованных земельных долей, находящихся в собственности муниципальных образований</t>
  </si>
  <si>
    <t xml:space="preserve">№ </t>
  </si>
  <si>
    <t>1.7.</t>
  </si>
  <si>
    <t>Снижение уровня закупочных цен на зерновые культуры и подсолнечник до 30% относительно аналогичного периода 2022 года</t>
  </si>
  <si>
    <t xml:space="preserve">В 2022 году мониторинг показателя  не осуществлялся. </t>
  </si>
  <si>
    <t>Обоснование  отклонений значений показателя (при наличии)</t>
  </si>
  <si>
    <t>Темп роста производства скота и птицы (в живой массе) по состоянию на 1 декабря 2023 года по сранению  саналогичным периодом 2022 года - 94,5%, молока - 97,7%, яйца 102,1%, рыбы прудовой - 100,3%.</t>
  </si>
  <si>
    <t xml:space="preserve">В настоящее время приостановлена работа ОАО «Токаревская ПТФ» филиал «Михайловский Мясоптицекомбинат» Татищевского района, производство мяса птицы на убой за 8 месяцев составило 5,2 тыс. тонн (59% к прошлому году). В мае 2023 года на свиноводческом предприятии ООО «Свинокомплекс Хвалынский» расположенного в  Хвалынском районе произошла вспышка африканской чумы свиней, в результате чего было уничтожено более 8,0 тыс. голов свиней.
</t>
  </si>
  <si>
    <t xml:space="preserve">Причинами снижения  производства птицы на убой (в живом весе) является приостановка выращивания птицы ОАО «Токаревская  птицефабрика» Филиал «Мясоптицекомбинат «Михайловский» (ГАП РЕСУРС). В связи с подготовкой к аудиту для экспорта продукции в Китай, с 16 ноября 2022 года осуществлена плановая остановка комбината. В январе 2023 года предприятие возобновило работу. В августе 2023 года проведен забой всей птицы. За 8 месяцев 2023 года выращено 5,2 тыс. тонн птицы на убой в ж.в. (56% к 2022 году)  
</t>
  </si>
  <si>
    <t xml:space="preserve">Согласно п.27 Постановления Правительства РФ от 06.09.2018г №1063 показатель  является обратным. </t>
  </si>
  <si>
    <t>Введение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- 6181,4 га</t>
  </si>
  <si>
    <t>Объем экспорта продукции агропромышленного комплекса (в сопоставимых ценах) - 0,423 млн долларов США</t>
  </si>
  <si>
    <t>По оперативным данным объем экспорта продукции агропромышленного комплекса в 2023 году составил 0,484 млрд долларов США</t>
  </si>
  <si>
    <t>Обеспечена аккредитация 2 ветеринарным лабораториям, подведомственным органам исполнительной власти субъекта РФ</t>
  </si>
  <si>
    <t>Прирост объема производства масличных культур -  0,4533 тыс. т</t>
  </si>
  <si>
    <t>Увеличение перечня лабораторных исследований по ветеринарным лабораториям - не менее 2 единиц к 2024 году</t>
  </si>
  <si>
    <t>Стимулирование деятельности крестьянских (фермерских) хозяйств, индивидуальных предпринимателей и сельскохозяйственных потребительских кооперативов - не менее 10 единиц ежегодно; увеличение количества крестьянских (фермерских) хозяйств, индивидуальных предпринимателей -                             не менее 5 человек ежегодно; прирост численности сельскохозяйственных потребительских кооперативов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</si>
  <si>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 - 24 единиц</t>
  </si>
  <si>
    <t xml:space="preserve">За счет средств областного и федерального бюджетов  оказана финансовая поддержка 6 сельскохозяйственным потребительским кооперативам Балаковского, Ивантеевского, Перелюбского, Хвалынского районов области </t>
  </si>
  <si>
    <t>Прирост объема производства товарной аквакультуры, включая посадочный материал - ежегодно не менее 2 тонн</t>
  </si>
  <si>
    <t>За отчетный период произведено птицы на убой в живом весе в сельскохозяйственных организациях и КФХ, включая ИП - 7,65 тыс тонн</t>
  </si>
  <si>
    <t xml:space="preserve">Причинами снижения  производства птицы на убой является приостановка выращивания птицы ОАО «Токаревская  птицефабрика» Филиал «Мясоптицекомбинат «Михайловский». В связи с подготовкой к аудиту для экспорта продукции в Китай, с 16 ноября 2022 года осуществлена плановая остановка комбината. В январе 2023 года предприятие возобновило работу. В августе 2023 года проведен забой всей птицы, за 8 месяцев выращено 5,2 тыс. тонн птицы на убой в ж.в. </t>
  </si>
  <si>
    <t>За отчетный период объем производства продукции товарной аквакультуры, включая посадочный материал, составил 5410,0 тонн. За счет средств областного бюджета оказана финансовая поддержка 3 бюджетополучателям Лысогорского, Татищевского районов области и МО г.Саратова</t>
  </si>
  <si>
    <t>В 2023 году произведено в сельскохозяйственных организациях и КФХ, включая ИП, 595,8 млн.штук яиц, в хозяйствах всех категорий - 997,5 млн шт. За счет средств областного бюджета оказана финансовая поддержка 7 сельскохозяйственным организациям Аткарского, Балашовского, Калининского, Лысогорского, Ртищевского, Энгельсского районов области</t>
  </si>
  <si>
    <t>В 2023 году приобретено 19 наборов для диагностики африканской чумы свиней</t>
  </si>
  <si>
    <t>Количество молокоперерабатывающих предприятий, осуществивших маркировку отдельных видов молочной продукции, подлежащей обязательной маркировке средствами идентификации, в год предоставления иных межбюджетных трансфертов, а также в годах, предшествующих году предоставления иных межбюджетных трансфертов - 3</t>
  </si>
  <si>
    <t>Объем введенных в год предоставления иных межбюджетных трансфертов, а также в годах, предшествующих году предоставления иных межбюджетных трансфертов, мощностей животноводческих комплексов молочного направления (молочных ферм) - 4350 скотомест</t>
  </si>
  <si>
    <t xml:space="preserve"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 - 557,0 га </t>
  </si>
  <si>
    <t>Производство яиц в хозяйствах всех категорий - не менее 931 млн. штук ежегодно с 2023 года</t>
  </si>
  <si>
    <t>Выполнение работ по дезинфекции - до 40000 кв.м ежегодно</t>
  </si>
  <si>
    <t>Осуществление исследований на выявление заболевания африканской чумы свиней - не менее 700 единиц ежегодно</t>
  </si>
  <si>
    <t>Количество объектов агропромышленного комплекса области, введенных в год предоставления субсидии, а также в годах, предшествующих году предоставления субсидии - не менее 1 единицы ежегодно</t>
  </si>
  <si>
    <t>Сокращение объема остатка ссудной задолженности по субсидируемым инвестиционным кредитам (займам) в АПК - до 2000 тыс.рублей к 2027 году</t>
  </si>
  <si>
    <t>В 2023 году валовой сбор плодов и ягод в сельскохозяйственных организациях, крестьянских (фермерских) хозяйствах, включая индивидуальных предпринимателей, составил 18,4 тыс тонн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</si>
  <si>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 - 12,5 тыс тонн</t>
  </si>
  <si>
    <t xml:space="preserve">За счет средств областного и федерального бюджетов оказана финансовая поддержка 24 бюджетополучателям Вольского, Хвалынского, Петровского, Марксовского, Ровенского, Пугачевского, Энгельсского районов области, а также МО Гагаринский г.Саратов.  По оперативной информации муниципальных районов области, с начала 2023 года площадь закладки многолетних насаждений составила 695,07 га. </t>
  </si>
  <si>
    <t xml:space="preserve">За счет средств областного и федерального бюджетов оказана финансовая поддержка сельскохозяйственному потребительскому снабженческо-сбытовому кооперативу "Союз" Краснокутского района. Прирост объема продукции, реализованной в 2023 году сельскохозяйственными потребительскими кооперативами, получившими грант на развитие материально-технической базы, за последние 5 лет (включая отчетный год) по отношению к 2022 году составил 8,0% </t>
  </si>
  <si>
    <t>В 2023 году 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составил 10,549 тонн. За счет средств областного и федерального бюджетов оказана финансовая поддержка ЗАО "Красный партизан" Новоузенского МР области.</t>
  </si>
  <si>
    <t>Доля застрахованной посевной (посадочной) площади в общей посевной (посадочной) площади (в условных единицах площади) - 4,0%</t>
  </si>
  <si>
    <t>Доля застрахованного поголовья сельскохозяйственных животных в общем поголовье сельскохозяйственных животных - 18,5%</t>
  </si>
  <si>
    <t>Размер посевных площадей, занятых зерновыми, зернобобовыми, масличными и кормовыми сельскохозяйственными культурами,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2021 - 2025 годах) - 960,0 тыс га</t>
  </si>
  <si>
    <t>В 2023 году доля площади, засеваемой элитными семенами, в общей площади посевов, занятой семенами сортов растений составила 1,06%</t>
  </si>
  <si>
    <t>Производство сахара белого свекловичного в твердом состоянии - 43,0 тыс т</t>
  </si>
  <si>
    <t>По оперативным данным, на 01 января 2024 года объем производства сахара белого свекловичного в твердом состоянии - 53,2 тыс. тонн</t>
  </si>
  <si>
    <t>Производство масла подсолнечного нерафинированного и его фракций - 520,0 тыс т</t>
  </si>
  <si>
    <t>Отгрузка и производство масла подсолнечного нерафинированного снижены в связи с остановкой и проведением плановой модернизации ООО «Русагро-Балаково»  (май-сентябрь 2023 года). Балаковской маслоэкстракционный завод производит около 45% растительного масла Саратовской области.</t>
  </si>
  <si>
    <t>За счет средств областного и федерального бюджетов оказана финансовая поддержка 109 сельхозтоваропроизводителям 27 районов области ( Новоузенского, Питерского, Ивантеевского, Алгайского и других МР), маточное товарное поголовье овец и коз составило 68,709 тыс голов</t>
  </si>
  <si>
    <t>Увеличение производства молока в сельскохозяйственных организациях, крестьянских (фермерских) хозяйствах, включая индивидуальных предпринимателей - не менее 106 тыс.тонн ежегодно</t>
  </si>
  <si>
    <t>Объем производства молока - 106,8 тыс. тонн</t>
  </si>
  <si>
    <t xml:space="preserve">За счет средств областного бюджета оказана финансовая поддержка 3 сельхозтоваропроизводителям Питерского, Ровенского, Ртищевского МР области. В 2023 году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произведено 106,8 тыс. тонн молока. </t>
  </si>
  <si>
    <t>Объем производства картофеля в сельскохозяйственных организациях, крестьянских (фермерских) хозяйствах и у индивидуальных предпринимателей - 1,8 тыс тонн</t>
  </si>
  <si>
    <t>Обеспеченность надлежащего содержания административного здания и прилегающей территории - 8,464 тыс. кв. м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</si>
  <si>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 - 850 единиц</t>
  </si>
  <si>
    <t xml:space="preserve">С начала 2023 года получили поддержку 878 субъектов малого и среднего предпринимательства  </t>
  </si>
  <si>
    <t>В 2023 году проведена 1 агропромышленная выставка с участием предприятий АПК области</t>
  </si>
  <si>
    <t>Доля охвата сельскохозяйственных животных и птиц профилактическими мероприятиями составляет 100,0%</t>
  </si>
  <si>
    <t>Количество молодых специалистов, получивших государственную поддержку - 31 единицы</t>
  </si>
  <si>
    <t>За счет средств областного и федерального бюджетов оказана финансовая поддержка ИП глава КФХ Мочкин В.Н. Аткарского района. За отчетный период в сфере сельского туризма для реализации проектов развития сельского туризма заявлено 2 человека</t>
  </si>
  <si>
    <t>В 2023 году 1020 туристов, посетили объекты сельского туризма сельскохозяйственных товаропроизводителей, получивших государственную поддержку</t>
  </si>
  <si>
    <t>Подготовлены проекты межевания земельных участков, выделяемых в счет невостребованных земельных долей, находящихся в собственности муниципальных образований - 7,2 тыс га</t>
  </si>
  <si>
    <t>В 2023 году  подготовлены проекты межевания земельных участков на площади 7,5 тыс. га</t>
  </si>
  <si>
    <t xml:space="preserve">За счет средств областного и федерального бюджетов оказана финансовая поддержка 17 муниципальным образованиям МР области.  В 2023 году на площади 9,9 тыс га осуществлен государственный кадастровый учет земельных участков. </t>
  </si>
  <si>
    <t>Примечание                                                                    (причины не достижения ожидаемых результатов)</t>
  </si>
  <si>
    <t>По оперативной информации с начала 2023 года объем высева элитного и (или) оригинального семенного картофеля и овощных культур составил 0,14 тыс тонн. За счет средств областного и федерального бюджетов оказана финансовая поддержка 29 сельхозтоваропроизводителям 7 районов области (Марксовского, Ровенского, Энгельсского и других).</t>
  </si>
  <si>
    <t>За счет средств областного и федерального бюджетов оказана финансовая поддержка 3 бюджетополучателям Пугачевского, Энгельсского МР области и МО г. Саратов. В 2023 году введено в эксплуатацию 46 га мелиорируемых земель за счет реконструкции, технического перевооружения и строительства новых мелиоративных систем общего и индивидуального пользования, а также 281,41 га сельскохозяйственных угодий, вовлеченных в оборот за счет проведения культуртехнических мероприятий</t>
  </si>
  <si>
    <t>фактический результат</t>
  </si>
  <si>
    <t>В 2023 году оказана государственная поддержка 5 бюджетополучателям  Балаковского, Дергачевского, Марксовского, Энгельсского районов области</t>
  </si>
  <si>
    <t>В 2023 году в ветеринарных лабораториях области проведено 2 лабораторных исследования</t>
  </si>
  <si>
    <t>В 2023 году прирост объема производства товарной аквакультуры, включая посадочный материал составил 25 тонн</t>
  </si>
  <si>
    <t xml:space="preserve">За январь-декабрь 2023 года в хозяйствах всех категорий произведено 997,5 млн. штук яиц  </t>
  </si>
  <si>
    <r>
      <t xml:space="preserve">Сведения о выполнении (невыполнении) структурных элементов, контрольных событий подпрограммы  </t>
    </r>
    <r>
      <rPr>
        <sz val="13"/>
        <color theme="1"/>
        <rFont val="PT Astra Serif"/>
        <family val="1"/>
        <charset val="204"/>
      </rPr>
      <t>(достижение соответствующих ожидаемых непосредственных результатов)</t>
    </r>
  </si>
  <si>
    <t>В течение 2023 года проведены работы по дезинфекции на площади до 40000 кв.м</t>
  </si>
  <si>
    <t>В течении 2023 года выполнено более 700 единиц исследований на выявление заболевания африканской чумы свиней</t>
  </si>
  <si>
    <t xml:space="preserve">В 2023 году  осуществлено стимулирование деятельности 9 КФХ, 10 ИП и 6 сельскохозяйственных потребительских кооперативов области, количество КФХ, ИП области увеличено на 13 единиц, численность сельскохозяйственных потребительских кооперативов возросла на 85 членов </t>
  </si>
  <si>
    <t>В 2023 году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произведено 106,8 тыс. тонн</t>
  </si>
  <si>
    <t xml:space="preserve"> За счет средств областного и федерального бюджетов оказана финансовая поддержка 354 бюджетополучателям 36 районов области, а также Гагаринского МО г. Саратов</t>
  </si>
  <si>
    <t>На 01 января 2024 года объем остатка ссудной задолженности по субсидируемым инвестиционным кредитам (займам) в АПК составил 46982,028 тыс рублей.</t>
  </si>
  <si>
    <t>Оказана финансовая поддержка центру компетенций в сфере сельскохозяйственной кооперации и поддержки фермеров: предоставлены консультационные услуги сельскохозяйственным кооперативам и фермерам по сбору документов по программе «Агростартап» (53 заявителя), по грантовой поддержки сельскохозяйственным кооперативам (по субсидиям 6 заявителей, по грантам 1 заявитель), оказаны юридические консультации главам КФХ и ЛПХ по созданию кооператива; проведены семинары, совещания, конференции, вебинары (38 ед.), оказаны услуги по созданию, размещению, подписанию электронных соглашений в сводном электронном бюджете сельхозтоваропроизводителям Саратовской области по государственной поддержке (1053 ед.).</t>
  </si>
  <si>
    <t>Введено в год предоставления иных межбюджетных трансфертов 3 единицы мощностей животноводческих комплексов молочного направления (молочных ферм) на 4350 скотомест: "Строительство молочного комплекса №3 на 1300 голов с доильным залом (2 этап-коровник на 650 голов КРС)" и "Строительство комплекса по выращиванию ремонтного молодняка на 4200 голов КРС (3 этап-строительство 2 телятников на 1700 голов)" АО ПЗ "Трудовой" Марксовского района, "Строительство 3  корпусов по выращиванию и откорму 2000 голов молодняка КРС молочного направления" АО "Ульяновский" Ртищевского района</t>
  </si>
  <si>
    <t>Увеличение площади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хозяйствах, включая индивидуальных предпринимателей - не менее 0,5 тыс.га ежегодно в 2023 - 2025 годах</t>
  </si>
  <si>
    <t>В сельскохозяйственных организациях, КФХ, включая ИП площадь уходных работ за многолетними насаждениями составила около 1,4 тыс. га</t>
  </si>
  <si>
    <t>Размер посевных площадей, занятых картофелем в сельскохозяйственных организациях, крестьянских (фермерских) хозяйствах, включая индивидуальных предпринимателей - не менее 0,188 тыс. га к 2025 году; размер посевных площадей, занятых овощами открытого грунта в сельскохозяйственных организациях, крестьянских (фермерских) хозяйствах, включая индивидуальных предпринимателей - не менее 3,2 тыс. га к 2025 году</t>
  </si>
  <si>
    <t>Обеспечение услугами по административно-хозяйственному и архивному обслуживанию исполнительных органов области - не менее 1 исполнительного органа области ежегодно</t>
  </si>
  <si>
    <t>Обеспечивается  надлежащая эксплуатация административного здания и прилегающей территории на площади 8,464 тыс. кв.м</t>
  </si>
  <si>
    <t xml:space="preserve">Министерство сельского хозяйства области обеспечено административно-хозяйственными услугами и архивным обслуживанием </t>
  </si>
  <si>
    <t xml:space="preserve">Содействие в реализации сельскохозяйственной продукции субъектам малого и среднего предпринимательства в виде предоставления в пользование государственного имущества на льготных условиях - не менее 850 единиц ежегодно </t>
  </si>
  <si>
    <t>Увеличение количества проведенных информационно-консультационных мероприятий - до 860 штук ежегодно</t>
  </si>
  <si>
    <t>Организация в проведении агропромышленных выставок с участием предприятий агропромышленного комплекса области - не менее 1 единицы ежегодно</t>
  </si>
  <si>
    <t xml:space="preserve">Содействие в проведении приоритетных научных исследований - не менее 1 единицы ежегодно </t>
  </si>
  <si>
    <t xml:space="preserve">В 2023 году разработано 3 научно-практических рекомендаций и мероприятий 
</t>
  </si>
  <si>
    <t>В 2023 году разработано 3 научно-практических рекомендаций и мероприятий по темам: «Генетическая оценка популяции крупного рогатого скота Саратовской области»; «Проведение производственных испытаний биотехнологического препарата для сельского хозяйства (животноводство) в Саратовской области»; «Проведение производственных испытаний биотехнологического препарата для сельского хозяйства (растениеводство) в Саратовской области»</t>
  </si>
  <si>
    <t>Проведение профилактических мероприятий в отношении всего имеющегося на территории области поголовья сельскохозяйственных животных и птиц - не менее 100 % ежегодно</t>
  </si>
  <si>
    <t xml:space="preserve">В полном объеме проведены профилактические мероприятия в отношении всего имеющегося на территории области поголовья сельскохозяйственных животных и птиц </t>
  </si>
  <si>
    <t>Поддержка в трудоустройстве молодых специалистов в сельской местности - не менее 31 единиц ежегодно</t>
  </si>
  <si>
    <t>За счет средств областного бюджета оказана финансовая поддержка  33 молодым специалистам 11 районов области (Марксовского, Лысогорского, Энгельсского и других), а также Гагаринского МО г. Саратова,  трудоустроившимся на работу в сельской местности</t>
  </si>
  <si>
    <t xml:space="preserve">Предоставление субсидий носит заявительный характер, за счет средств областного бюджета оказана финансовая поддержка 33 молодым специалистам  сельской местности </t>
  </si>
  <si>
    <t>Прирост объема производства сельскохозяйственной продукции, обеспеченный сельскохозяйственными товаропроизводителями, получившими государственную поддержку на развитие сельского туризма - не менее 3% к 2025 году</t>
  </si>
  <si>
    <t xml:space="preserve">В 2022 году мониторинг показателя  не осуществлялся 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</si>
  <si>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- 14824,9 га (нарастающий итог)</t>
  </si>
  <si>
    <t xml:space="preserve">Площадь введенных в эксплуатацию мелиорируемых земель за счет реконструкции, технического перевооружения и строительства новых мелиоративных систем общего и индивидуального пользования, 2023 год – 46 га; площадь сельскохозяйственных угодий, вовлеченных в оборот за счет проведения культуртехнических мероприятий, 2023 год – 281,41 га
</t>
  </si>
  <si>
    <t>Подготовка проектов межевания земельных участков, выделяемых в счет невостребованных земельных долей, находящихся в собственности муниципальных образований - не менее 7 тыс.га ежегодно</t>
  </si>
  <si>
    <t>В 2023 году  подготовлены проекты межевания земельных участков на площади 7,5 тыс. га, выделяемые в счет невостребованных земельных долей и находящихся в собственности муниципальных образований области</t>
  </si>
  <si>
    <t>Введены в год предоставления субсидии, а также в годах, предшествующих году предоставления субсидии 3 объекта мощностей животноводческих комплексов молочного направления (молочных ферм), 3 молокоперерабатывающих предприятия, осуществили маркировку отдельных видов молочной продукции, подлежащей обязательной маркировке средствами идентификации</t>
  </si>
  <si>
    <t>Введено эксплуатацию 6181,4 га  мелиорируемых земель пригодных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</t>
  </si>
  <si>
    <t xml:space="preserve">В 2023 году  за счет реконструкции, технического перевооружения и строительства новых мелиоративных систем общего и индивидуального пользования введено в эксплуатацию 46 га мелиорируемых земель, за счет проведения культуртехнических мероприятий вовлечено в оборот 281,41 га
</t>
  </si>
  <si>
    <t>Расчет</t>
  </si>
  <si>
    <t xml:space="preserve">оценки эффективности реализации государственной программы "Развитие сельского хозяйства и регулирование рынков </t>
  </si>
  <si>
    <t xml:space="preserve"> сельскохозяйственной продукции, сырья и продовольствия в Саратовской области" </t>
  </si>
  <si>
    <t>№                     п/п</t>
  </si>
  <si>
    <t>Степень достижения целевых показателей структурных элементов подпрограммы/ целей ГП</t>
  </si>
  <si>
    <t>значение целевого показателя</t>
  </si>
  <si>
    <t xml:space="preserve">СДцпа (b)=(Цфп/п)/            (Цпп/п)
или
СДцпа(b)
=(Цпп/п)/                                (Цфп/п)
</t>
  </si>
  <si>
    <t>ОБ</t>
  </si>
  <si>
    <t>ФБ</t>
  </si>
  <si>
    <t>МБ</t>
  </si>
  <si>
    <t>Внб</t>
  </si>
  <si>
    <t xml:space="preserve">ССузп/п=(∑_(i=1)^n(Рфi/Рпi)/n или
 ССузп/п=(1+∑_              (i=1)^(n-1)(Рфi/Рпi)/n или ССузп/п=(2+∑_                      (i=1)^(n-2) (Рфi/Рпi)/n
</t>
  </si>
  <si>
    <t>План (Цп)</t>
  </si>
  <si>
    <t>Факт (Цф)</t>
  </si>
  <si>
    <t>Наименование подпрограммы, целевых показателей, структурных элементов</t>
  </si>
  <si>
    <t xml:space="preserve"> 6.1 </t>
  </si>
  <si>
    <t xml:space="preserve">Для ГП средне- арифметическое значение достижения 
целей ГП
</t>
  </si>
  <si>
    <t>Степень выполнения</t>
  </si>
  <si>
    <t xml:space="preserve">Степень выполнения СВсэп/п=
(СВП+СВпр)/2
</t>
  </si>
  <si>
    <r>
      <rPr>
        <sz val="10"/>
        <color theme="1"/>
        <rFont val="PT Astra Serif"/>
        <family val="1"/>
        <charset val="204"/>
      </rPr>
      <t xml:space="preserve"> Рф/Рп</t>
    </r>
    <r>
      <rPr>
        <i/>
        <sz val="8"/>
        <color theme="1"/>
        <rFont val="PT Astra Serif"/>
        <family val="1"/>
        <charset val="204"/>
      </rPr>
      <t xml:space="preserve">
Фактические расходы к БА (в соответствии с ЗСО от 22.12.2023)
</t>
    </r>
  </si>
  <si>
    <r>
      <rPr>
        <sz val="10"/>
        <color theme="1"/>
        <rFont val="PT Astra Serif"/>
        <family val="1"/>
        <charset val="204"/>
      </rPr>
      <t>Рф/Рп</t>
    </r>
    <r>
      <rPr>
        <sz val="9"/>
        <color theme="1"/>
        <rFont val="PT Astra Serif"/>
        <family val="1"/>
        <charset val="204"/>
      </rPr>
      <t xml:space="preserve">
</t>
    </r>
    <r>
      <rPr>
        <i/>
        <sz val="8"/>
        <color theme="1"/>
        <rFont val="PT Astra Serif"/>
        <family val="1"/>
        <charset val="204"/>
      </rPr>
      <t>Фактические расходы к плановым расходам, предусмотренным в действующей редакции</t>
    </r>
    <r>
      <rPr>
        <sz val="9"/>
        <color theme="1"/>
        <rFont val="PT Astra Serif"/>
        <family val="1"/>
        <charset val="204"/>
      </rPr>
      <t xml:space="preserve">
</t>
    </r>
  </si>
  <si>
    <t>Оценка эффективности подпрограммы</t>
  </si>
  <si>
    <t>Оценка эффективности ГП</t>
  </si>
  <si>
    <t xml:space="preserve">ОЭ п/п = 0,5*СДцп п/п+0,3*ССузп/п+0,2*Свсэп/п
0,5*гр6+0,3*гр.16+0,2*гр. 10
</t>
  </si>
  <si>
    <t xml:space="preserve">ОЭ г/п=0,3*СДцг/п+0,3*СДцпп/п+0,2*ССузг/п+
0,2*Свсэг/п
0,3*гр.6.1+0,3*гр.6+0,2*гр 16+
0,2*гр10
</t>
  </si>
  <si>
    <r>
      <t xml:space="preserve">     СД цп п/п = k1*  (∑_(s=1)^A▒(СДцпsпчп/п)/пt)/A+                                                               (∑_(z=1)^B▒〖CДцпzпроц чп/п/п〗)/В
</t>
    </r>
    <r>
      <rPr>
        <i/>
        <sz val="8"/>
        <color theme="1"/>
        <rFont val="PT Astra Serif"/>
        <family val="1"/>
        <charset val="204"/>
      </rPr>
      <t>0,6*среднеарифмет. значение по показателям проектной части +0,4* среднеарифметическое значение по показателям процессной части</t>
    </r>
    <r>
      <rPr>
        <i/>
        <sz val="10"/>
        <color theme="1"/>
        <rFont val="PT Astra Serif"/>
        <family val="1"/>
        <charset val="204"/>
      </rPr>
      <t xml:space="preserve">
</t>
    </r>
  </si>
  <si>
    <r>
      <t xml:space="preserve">СВсэ=(∑_(i=1)^z▒CВpi)/m
</t>
    </r>
    <r>
      <rPr>
        <i/>
        <sz val="8"/>
        <color theme="1"/>
        <rFont val="PT Astra Serif"/>
        <family val="1"/>
        <charset val="204"/>
      </rPr>
      <t xml:space="preserve">Степень выполнения результатов проекта/мероприятий процессной части расчитывается как среднеарифметическое значение по всем результатам проекта (мероприятия)
</t>
    </r>
  </si>
  <si>
    <r>
      <t xml:space="preserve">Плановое значение результата
</t>
    </r>
    <r>
      <rPr>
        <i/>
        <sz val="8"/>
        <color theme="1"/>
        <rFont val="PT Astra Serif"/>
        <family val="1"/>
        <charset val="204"/>
      </rPr>
      <t>(средне-арифметическое значение)</t>
    </r>
    <r>
      <rPr>
        <sz val="10"/>
        <color theme="1"/>
        <rFont val="PT Astra Serif"/>
        <family val="1"/>
        <charset val="204"/>
      </rPr>
      <t xml:space="preserve">
</t>
    </r>
  </si>
  <si>
    <t>ОЦЕНКА СТЕПЕНИ ДОСТИЖЕНИЯ ЦЕЛЕВЫХ ПОКАЗАТЕЛЕЙ ПОДПРОГРАММ</t>
  </si>
  <si>
    <t>I этап (ОЦЕНКА ПОДПРОГРАММ)</t>
  </si>
  <si>
    <t>Показатели процессной части</t>
  </si>
  <si>
    <t>Итого по показателям проектной части подпрограммы 1</t>
  </si>
  <si>
    <t xml:space="preserve">Итого по показателям процессной части подпрограммы 1 </t>
  </si>
  <si>
    <t xml:space="preserve">Итого по показателям процессной части подпрограммы 4 </t>
  </si>
  <si>
    <t>Итого по показателям проектной части подпрограммы 5</t>
  </si>
  <si>
    <t xml:space="preserve">Итого по показателям процессной части подпрограммы 5 </t>
  </si>
  <si>
    <t xml:space="preserve">Итого по показателям подпрограммы 1 </t>
  </si>
  <si>
    <t>Итого по показателям подпрограммы 4</t>
  </si>
  <si>
    <t>Итого по показателям подпрограммы 5</t>
  </si>
  <si>
    <t>ОЦЕНКА СТЕПЕНИ ВЫПОЛНЕНИЯ СТУКТУРНЫХ ЭЛЕМЕНТОВ ПОДПРОГРАММ</t>
  </si>
  <si>
    <t xml:space="preserve">Степень выполнения (невыполнения) структурных элементов п/п, ГП </t>
  </si>
  <si>
    <t>Степень соответствия запланированному уровню затрат п/п, ГП</t>
  </si>
  <si>
    <r>
      <t xml:space="preserve">Фактическое значение результата
</t>
    </r>
    <r>
      <rPr>
        <i/>
        <sz val="8"/>
        <color theme="1"/>
        <rFont val="PT Astra Serif"/>
        <family val="1"/>
        <charset val="204"/>
      </rPr>
      <t>(средне-арифметическое значение)</t>
    </r>
    <r>
      <rPr>
        <sz val="10"/>
        <color theme="1"/>
        <rFont val="PT Astra Serif"/>
        <family val="1"/>
        <charset val="204"/>
      </rPr>
      <t xml:space="preserve">
</t>
    </r>
  </si>
  <si>
    <t>Итого по проектной части подпрограммы 1</t>
  </si>
  <si>
    <r>
      <rPr>
        <b/>
        <sz val="12"/>
        <rFont val="PT Astra Serif"/>
        <family val="1"/>
        <charset val="204"/>
      </rPr>
      <t>Региональный проект 1.1</t>
    </r>
    <r>
      <rPr>
        <sz val="12"/>
        <rFont val="PT Astra Serif"/>
        <family val="1"/>
        <charset val="204"/>
      </rPr>
      <t xml:space="preserve"> "Экспорт продукции агропромышленного комплекса" (в целях выполнения задач федерального проекта "Экспорт продукции агропромышленного комплекса")</t>
    </r>
  </si>
  <si>
    <r>
      <rPr>
        <b/>
        <sz val="12"/>
        <rFont val="PT Astra Serif"/>
        <family val="1"/>
        <charset val="204"/>
      </rPr>
      <t>Региональный проект 1.3</t>
    </r>
    <r>
      <rPr>
        <sz val="12"/>
        <rFont val="PT Astra Serif"/>
        <family val="1"/>
        <charset val="204"/>
      </rPr>
      <t xml:space="preserve"> «Акселерация субъектов малого и среднего предпринимательства»</t>
    </r>
  </si>
  <si>
    <t xml:space="preserve">Итого по процессной части подпрограммы 1 </t>
  </si>
  <si>
    <t xml:space="preserve">Итого по подпрограмме 1 </t>
  </si>
  <si>
    <t>Итого по процессной части подпрограммы 4</t>
  </si>
  <si>
    <t>Итого по подпрограмме 4</t>
  </si>
  <si>
    <r>
      <rPr>
        <b/>
        <sz val="12"/>
        <color theme="1"/>
        <rFont val="PT Astra Serif"/>
        <family val="1"/>
        <charset val="204"/>
      </rPr>
      <t>Региональный проект 5.1</t>
    </r>
    <r>
      <rPr>
        <sz val="12"/>
        <color theme="1"/>
        <rFont val="PT Astra Serif"/>
        <family val="1"/>
        <charset val="204"/>
      </rPr>
      <t xml:space="preserve"> "Экспорт продукции агропромышленного комплекса" (в целях выполнения задач федерального проекта "Экспорт продукции агропромышленного комплекса")</t>
    </r>
  </si>
  <si>
    <t>Итого по проектной части подпрограммы 5</t>
  </si>
  <si>
    <t xml:space="preserve">Итого по процессной части подпрограммы 5 </t>
  </si>
  <si>
    <t>Итого по подпрограмме 5</t>
  </si>
  <si>
    <t>ОЦЕНКА СТЕПЕНИ СООТВЕТСТВИЯ ЗАПЛАНИРОВАННОМУ УРОВНЮ ЗАТРАТ ПОДПРОГРАММ</t>
  </si>
  <si>
    <r>
      <rPr>
        <b/>
        <sz val="12"/>
        <color theme="1"/>
        <rFont val="PT Astra Serif"/>
        <family val="1"/>
        <charset val="204"/>
      </rPr>
      <t>Подпрограмма 1</t>
    </r>
    <r>
      <rPr>
        <sz val="12"/>
        <color theme="1"/>
        <rFont val="PT Astra Serif"/>
        <family val="1"/>
        <charset val="204"/>
      </rPr>
      <t xml:space="preserve">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  </r>
  </si>
  <si>
    <r>
      <rPr>
        <b/>
        <sz val="12"/>
        <color theme="1"/>
        <rFont val="PT Astra Serif"/>
        <family val="1"/>
        <charset val="204"/>
      </rPr>
      <t>Подпрограмма 4 "</t>
    </r>
    <r>
      <rPr>
        <sz val="12"/>
        <color theme="1"/>
        <rFont val="PT Astra Serif"/>
        <family val="1"/>
        <charset val="204"/>
      </rPr>
      <t>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  </r>
  </si>
  <si>
    <r>
      <rPr>
        <b/>
        <sz val="12"/>
        <color theme="1"/>
        <rFont val="PT Astra Serif"/>
        <family val="1"/>
        <charset val="204"/>
      </rPr>
      <t>Подпрограмма 5</t>
    </r>
    <r>
      <rPr>
        <sz val="12"/>
        <color theme="1"/>
        <rFont val="PT Astra Serif"/>
        <family val="1"/>
        <charset val="204"/>
      </rPr>
      <t xml:space="preserve"> "Эффективное вовлечение в оборот земель сельскохозяйственного назначения и развитие мелиоративного комплекса"</t>
    </r>
  </si>
  <si>
    <t>ОЦЕНКА ЭФФЕКТИВНОСТИ подпрограммы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</si>
  <si>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ОЦЕНКА ЭФФЕКТИВНОСТИ подпрограммы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</si>
  <si>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ОЦЕНКА ЭФФЕКТИВНОСТИ подпрограммы 5 "Эффективное вовлечение в оборот земель сельскохозяйственного назначения и развитие мелиоративного комплекса"</t>
  </si>
  <si>
    <t>II этап (ОЦЕНКА ГОСПРОГРАММЫ)</t>
  </si>
  <si>
    <t>цель 1 - Индекс производства продукции сельского хозяйства в хозяйствах всех категорий (в сопоставимых ценах) по отношению к уровню 2020 года</t>
  </si>
  <si>
    <t>цель 2 - Индекс производства пищевых продуктов (в сопоставимых ценах) к 2020 году</t>
  </si>
  <si>
    <t>цель 3 - Среднемесячная начисленная заработная плата работников сельского хозяйства (без субъектов малого предпринимательства)</t>
  </si>
  <si>
    <t>цель 4 - Объем экспорта продукции агропромышленного комплекса (в сопоставимых ценах)</t>
  </si>
  <si>
    <t xml:space="preserve">Итого по показателям подпрограмм ГП
</t>
  </si>
  <si>
    <t>ОЦЕНКА СТЕПЕНИ ДОСТИЖЕНИЯ ЦЕЛЕЙ  ГОСПРОГРАММЫ</t>
  </si>
  <si>
    <t>Цели  ГОСПРОГРАММЫ</t>
  </si>
  <si>
    <t>Итого по ГОСПРОГРАММЕ</t>
  </si>
  <si>
    <t>ОЦЕНКА СТЕПЕНИ ВЫПОЛНЕНИЯ СТУКТУРНЫХ ЭЛЕМЕНТОВ ГОСПРОГРАММЫ</t>
  </si>
  <si>
    <t>ОЦЕНКА ЭФФЕКТИВНОСТИ  ГОСПРОГРАММЫ</t>
  </si>
  <si>
    <t xml:space="preserve">Установлены линии основного производства, дооборудованны приобретенным маркировочным оборудованием в год предоставления субсидии: ОАО "Гормолзавод Вольский" Вольского района  
- линии Пюр-Пак, Паст-Пак, Пит-Пак (3 шт.), промышленный маркиратор; ООО "Молочный комбинат Энгельсский" Энгельсского района - дооборудованы 15 линий сериализации , ООО "Комбинат детского питания" МО г. Саратов - дооборудованы линии фасовки стерильного молока, упаковки готовых продуктов в пленку, фасовки сметаны и творога, фасовки плавленных сыров </t>
  </si>
  <si>
    <t>Введено в эксплуатацию 14824,9 га (их них: 2023 год - 6181,4) мелиорируемых земель для выращивания экспортно ориентированной сельскохозяйственной продукции. За счет средств областного и федерального бюджетов оказана финансовая поддержка 7 бюджетополучателям 7 МР области: Духовницкого, Краснопартизанского, Марксовского, Новобурасского, Перелюбского, Пугачевского, Турковского</t>
  </si>
  <si>
    <t>В 2023 году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произведено 121,6 тыс. тонн молока. За счет средств областного и федерального бюджетов оказана финансовая поддержка 25 бюджетополучателям 15 районов области (Базарно-Карабулакского, Пугачевского, Марксовского, Калининского и других)</t>
  </si>
  <si>
    <t>В 2023 году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произведено 121,6 тыс. тонн молока</t>
  </si>
  <si>
    <t xml:space="preserve">Производство молока в сельскохозяйственных организациях, крестьянских (фермерских) хозяйствах, включая индивидуальных предпринимателей и граждан, ведущих личное подсобное хозяйство, применяющих специальный налоговый режим "Налог на профессиональный доход" </t>
  </si>
  <si>
    <t>В 2023 году прирост объема молока сырого крупного рогатого скота, козьего и овечьего, переработанного на пищевую продукцию, по отношению к среднему объему молока сырого крупного рогатого скота, козьего и овечьего, переработанного на пищевую продукцию за 5 лет, предшествующих отчетному году составил 1,9 тыс тонн. За счет средств областного и федерального бюджетов оказана финансовая поддержка 6 бюджетополучателям Аркадакского, Пугачевского, Хвалынского, Энгельсского районов области и МО г. Саратов.</t>
  </si>
  <si>
    <t>За счет средств областного и федерального бюджетов оказана финансовая поддержка 29 сельхозтоваропроизводителям 19 районов области (Марксовского, Александрово-Гайского, Базарно-Карабулакского и других).  Просубсидировано 15,5 тыс. усл. голов племенного маточного поголовья сельскохозяйственных животных.</t>
  </si>
  <si>
    <t>За счет средств областного и федерального бюджетов оказана финансовая поддержка 68 сельхозтоваропроизводителям 23 районов области: Калининского, Екатериновского, Перелюбского и других. Доля застрахованной посевной (посадочной) площади в общей посевной (посадочной) площади (в условных единицах площади) составила 7,82%</t>
  </si>
  <si>
    <t>За счет средств областного и федерального бюджетов оказана финансовая поддержка 9 сельхозтоваропроизводителям 6 районов области: Энгельсского, Ртищевского, Краснокутского и других. Доля застрахованного поголовья сельскохозяйственных животных в общем поголовье сельскохозяйственных животных составила 32,61%</t>
  </si>
  <si>
    <t>В 2023 году размер посевных площадей области, занятых зерновыми, зернобобовыми, масличными и кормовыми сельскохозяйственными культурами составил 1167,25 тыс га. За счет средств областного и федерального бюджетов оказана финансовая поддержка 380 сельхозтоваропроизводителям области 36 районов области и МО г. Саратов</t>
  </si>
  <si>
    <t xml:space="preserve">За счет средств областного и федерального бюджетов оказана финансовая поддержка 159 сельхозтоваропроизводителям области 29 районов области и МО г. Саратов (Ал-Гайского, Питерского, Новоузенского, Перелюбского и других МР), численность маточного товарного поголовья КРС специализированных мясных пород - 24,0 тыс. голов </t>
  </si>
  <si>
    <t xml:space="preserve">В 2023 году  в сельскохозяйственных организациях, КФХ, включая ИП  посевные площади занятые картофелем составили 0,501 тыс. га, овощами открытого грунта - 4,098 тыс. га </t>
  </si>
  <si>
    <t xml:space="preserve">В 2023 году, в сельскохозяйственных организациях, крестьянских (фермерских) хозяйствах и у индивидуальных предпринимателей произведено 12,5 тыс. тонн картофеля </t>
  </si>
  <si>
    <t>На 01 января 2024 года объем остатка ссудной задолженности по субсидируемым инвестиционным кредитам (займам) в АПК составил 46982,028 тыс рублей. За счет средств областного и федерального бюджетов оказана финансовая поддержка АО ПЗ "Трудовой" Марксовского района</t>
  </si>
  <si>
    <t>Мероприятие 1.17 "Повышение продуктивности в молочном скотоводстве"</t>
  </si>
  <si>
    <t>Выполнение структурных элементов мероприятия 1.17 "Повышение продуктивности в молочном скотоводстве" перенесено в мероприятие 1.10.9 "Средства для достижения показателей результативности по повышению продуктивности в молочном скотоводстве"</t>
  </si>
  <si>
    <t>Мероприятие 4.8 "Приобретение бланков племенных свидетельств на племенную продукцию (материал)"</t>
  </si>
  <si>
    <t>Количество бланков племенных свидетельств на племенную продукцию (материал) - не менее 200 штук ежегодно</t>
  </si>
  <si>
    <t>В 2023 году финансирование указанного мероприятия не осуществлялось</t>
  </si>
  <si>
    <t xml:space="preserve">Согласно Постановления Правительства РФ от 06.09.2018г №1063:                                                 "26. Оценка эффективности предоставления иных межбюджетных трансфертов (Э) производится на основании определения значений достигнутых результатов предоставления иных межбюджетных трансфертов, установленных соглашением о предоставлении иных межбюджетных трансфертов, и определяется по формуле: Э=(Хфi/Хni)*100%, где:
Xфi - фактическое значение i-го результата предоставления иных межбюджетных трансфертов по итогам отчетного года;
Xпi - плановое значение i-го результата предоставления иных межбюджетных трансфертов.
27. В рамках расчета оценки эффективности предоставления иных межбюджетных трансфертов, предусмотренного пунктом 26 настоящих Правил, итоговое значение, превышающее 100 процентов, отражает меньшую эффективность предоставления иных межбюджетных трансфертов".
</t>
  </si>
  <si>
    <t xml:space="preserve">За отчетный период прирост объема производства масличных культур составил 6,623 тыс.т. </t>
  </si>
  <si>
    <t>В 2023 году реализовано 1986,013 тыс тонн зерновых культур собственного производства</t>
  </si>
  <si>
    <t>Объем реализованных зерновых культур собственного производства в текущем финансовом году и (или) с 1 августа отчетного финансового года: в 2023 году - 806,06 тыс тонн,  с 2024 года - не менее 410,9 тыс тонн ежегодно</t>
  </si>
  <si>
    <t>По оперативным данным в 2023 году произведено 6,8 тыс тонн масла сливочного</t>
  </si>
  <si>
    <t>По оперативным данным в 2023 году произведено 2,2 тыс тонн сыров и сырных продуктов</t>
  </si>
  <si>
    <t xml:space="preserve"> По оперативным данным, в 2023 году произведено 500,6 тыс тонн масла подсолнечного нерафинированного и его фракций </t>
  </si>
  <si>
    <t xml:space="preserve">По оперативной информации, в 2023 году из зерновых культур произведено 381,9 тыс тонн муки </t>
  </si>
  <si>
    <t>По оперативной информации, в 2023 году произведено 59,9 тыс тонн крупы</t>
  </si>
  <si>
    <t xml:space="preserve">По оперативной информации, в 2023 году произведено плодоовощных консервов - 279,1 млн усл. банок </t>
  </si>
  <si>
    <t>Приведены статистические данные по состоянию на 01.12.2023 г.</t>
  </si>
  <si>
    <t xml:space="preserve">Приведены статистические данные по состоянию на 01.12.2023 г. </t>
  </si>
  <si>
    <t>За счет средств областного и федерального бюджетов предоставлены гранты "Агростартап" 20 бюджетополучателям 12 районов области (Александрово-Гайского, Новоузенского, Балтайского, Воскресенского, Екатериновского, Краснокутского, Новоузенского, Питерского, Ровенского, Татищевского, Федоровского, Энгельсского)</t>
  </si>
  <si>
    <t>За счет средств областного и федерального бюджетов оказана финансовая поддержка 9 бюджетополучателям 8 районов области (Новоузенского, Екатериновского, Краснокутского, Калининского, Марксовского, Ровенского, Федоровского, Энгельсского), прирост объема производства сельскохозяйственной продукции в отчетном году по отношению к 2022 году в крестьянских (фермерских) хозяйствах и у получателей гранта "Агропрогресс", получивших указанный грант, в течение предыдущих 5 лет, включая 2023 год составил 8,0%</t>
  </si>
  <si>
    <t>За счет средств резервного фонда Правительства Российской Федерации оказана финансовая поддержка 508 бюджетополучателям  35 районов области, а также Гагаринского МО г. Саратов</t>
  </si>
  <si>
    <t>В 2022 году мониторинг показателя  не осуществлялся. Приведены прогнозные данные. В марте 2023 года будут опубликованы предварительные статистические данные, уточненные - в ноябре текущего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</si>
</sst>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rgb="FF00000A"/>
      <name val="PT Astra Serif"/>
      <family val="1"/>
      <charset val="204"/>
    </font>
    <font>
      <b/>
      <sz val="11"/>
      <color rgb="FF00000A"/>
      <name val="PT Astra Serif"/>
      <family val="1"/>
      <charset val="204"/>
    </font>
    <font>
      <b/>
      <sz val="12"/>
      <color rgb="FF00000A"/>
      <name val="PT Astra Serif"/>
      <family val="1"/>
      <charset val="204"/>
    </font>
    <font>
      <b/>
      <sz val="12"/>
      <name val="PT Astra Serif"/>
      <family val="1"/>
      <charset val="204"/>
    </font>
    <font>
      <sz val="13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1"/>
      <name val="PT Astra Serif"/>
      <family val="1"/>
      <charset val="204"/>
    </font>
    <font>
      <sz val="11"/>
      <name val="Calibri"/>
      <family val="2"/>
      <charset val="204"/>
      <scheme val="minor"/>
    </font>
    <font>
      <b/>
      <sz val="15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8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i/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7">
    <xf numFmtId="0" fontId="0" fillId="0" borderId="0" xfId="0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164" fontId="2" fillId="0" borderId="9" xfId="0" applyNumberFormat="1" applyFont="1" applyFill="1" applyBorder="1" applyAlignment="1">
      <alignment vertical="top" wrapText="1"/>
    </xf>
    <xf numFmtId="164" fontId="2" fillId="0" borderId="10" xfId="0" applyNumberFormat="1" applyFont="1" applyFill="1" applyBorder="1" applyAlignment="1">
      <alignment vertical="top" wrapText="1"/>
    </xf>
    <xf numFmtId="0" fontId="14" fillId="0" borderId="17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vertical="top" wrapText="1"/>
    </xf>
    <xf numFmtId="164" fontId="15" fillId="0" borderId="3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7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vertical="top" wrapText="1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/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top"/>
    </xf>
    <xf numFmtId="164" fontId="15" fillId="0" borderId="1" xfId="0" applyNumberFormat="1" applyFont="1" applyFill="1" applyBorder="1" applyAlignment="1">
      <alignment horizontal="center" vertical="top"/>
    </xf>
    <xf numFmtId="164" fontId="14" fillId="0" borderId="3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 applyProtection="1">
      <alignment vertical="top" wrapText="1"/>
      <protection locked="0"/>
    </xf>
    <xf numFmtId="0" fontId="14" fillId="0" borderId="13" xfId="0" applyFont="1" applyFill="1" applyBorder="1" applyAlignment="1" applyProtection="1">
      <alignment vertical="top" wrapText="1"/>
      <protection locked="0"/>
    </xf>
    <xf numFmtId="0" fontId="14" fillId="0" borderId="2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5" xfId="0" applyFont="1" applyFill="1" applyBorder="1" applyAlignment="1">
      <alignment vertical="top" wrapText="1"/>
    </xf>
    <xf numFmtId="164" fontId="15" fillId="0" borderId="2" xfId="0" applyNumberFormat="1" applyFont="1" applyFill="1" applyBorder="1" applyAlignment="1">
      <alignment horizontal="center" vertical="top" wrapText="1"/>
    </xf>
    <xf numFmtId="0" fontId="14" fillId="0" borderId="0" xfId="0" applyFont="1" applyFill="1"/>
    <xf numFmtId="0" fontId="2" fillId="0" borderId="0" xfId="0" applyFont="1" applyFill="1"/>
    <xf numFmtId="0" fontId="16" fillId="0" borderId="0" xfId="0" applyFont="1" applyFill="1" applyAlignment="1"/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/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5" fillId="0" borderId="14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165" fontId="15" fillId="0" borderId="3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15" xfId="0" applyFont="1" applyFill="1" applyBorder="1"/>
    <xf numFmtId="0" fontId="14" fillId="0" borderId="14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left" vertical="top" wrapText="1"/>
    </xf>
    <xf numFmtId="0" fontId="14" fillId="0" borderId="12" xfId="0" applyFont="1" applyFill="1" applyBorder="1" applyAlignment="1" applyProtection="1">
      <alignment vertical="top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  <protection locked="0"/>
    </xf>
    <xf numFmtId="164" fontId="14" fillId="0" borderId="21" xfId="0" applyNumberFormat="1" applyFont="1" applyFill="1" applyBorder="1" applyAlignment="1">
      <alignment horizontal="center" vertical="top"/>
    </xf>
    <xf numFmtId="0" fontId="14" fillId="0" borderId="33" xfId="0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>
      <alignment vertical="top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14" fillId="0" borderId="12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/>
    </xf>
    <xf numFmtId="0" fontId="15" fillId="0" borderId="13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horizontal="center" vertical="top" wrapText="1"/>
    </xf>
    <xf numFmtId="17" fontId="15" fillId="0" borderId="14" xfId="0" applyNumberFormat="1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horizontal="center" vertical="top"/>
    </xf>
    <xf numFmtId="166" fontId="15" fillId="0" borderId="2" xfId="0" applyNumberFormat="1" applyFont="1" applyFill="1" applyBorder="1" applyAlignment="1">
      <alignment horizontal="center" vertical="top" wrapText="1"/>
    </xf>
    <xf numFmtId="164" fontId="15" fillId="0" borderId="18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164" fontId="15" fillId="0" borderId="17" xfId="0" applyNumberFormat="1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justify" vertical="top"/>
    </xf>
    <xf numFmtId="0" fontId="15" fillId="0" borderId="15" xfId="0" applyFont="1" applyFill="1" applyBorder="1" applyAlignment="1">
      <alignment horizontal="left" vertical="top" wrapText="1"/>
    </xf>
    <xf numFmtId="0" fontId="15" fillId="0" borderId="21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4" xfId="0" applyNumberFormat="1" applyFont="1" applyFill="1" applyBorder="1" applyAlignment="1">
      <alignment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29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>
      <alignment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/>
    <xf numFmtId="0" fontId="20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164" fontId="23" fillId="0" borderId="1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64" fontId="23" fillId="0" borderId="3" xfId="0" applyNumberFormat="1" applyFont="1" applyFill="1" applyBorder="1" applyAlignment="1">
      <alignment horizontal="center" vertical="top"/>
    </xf>
    <xf numFmtId="2" fontId="20" fillId="0" borderId="9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/>
    <xf numFmtId="0" fontId="14" fillId="0" borderId="35" xfId="0" applyFont="1" applyFill="1" applyBorder="1"/>
    <xf numFmtId="0" fontId="14" fillId="0" borderId="18" xfId="0" applyFont="1" applyFill="1" applyBorder="1" applyAlignment="1" applyProtection="1">
      <alignment horizontal="left" vertical="top" wrapText="1"/>
      <protection locked="0"/>
    </xf>
    <xf numFmtId="164" fontId="14" fillId="0" borderId="18" xfId="0" applyNumberFormat="1" applyFont="1" applyFill="1" applyBorder="1" applyAlignment="1">
      <alignment horizontal="center" vertical="top"/>
    </xf>
    <xf numFmtId="0" fontId="13" fillId="0" borderId="32" xfId="0" applyFont="1" applyFill="1" applyBorder="1"/>
    <xf numFmtId="0" fontId="4" fillId="0" borderId="4" xfId="0" applyFont="1" applyFill="1" applyBorder="1"/>
    <xf numFmtId="0" fontId="27" fillId="0" borderId="14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164" fontId="27" fillId="0" borderId="1" xfId="0" applyNumberFormat="1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2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/>
    </xf>
    <xf numFmtId="164" fontId="27" fillId="0" borderId="1" xfId="0" applyNumberFormat="1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left" vertical="top" wrapText="1"/>
    </xf>
    <xf numFmtId="0" fontId="25" fillId="0" borderId="39" xfId="0" applyFont="1" applyFill="1" applyBorder="1" applyAlignment="1">
      <alignment horizontal="left" vertical="center"/>
    </xf>
    <xf numFmtId="0" fontId="25" fillId="0" borderId="37" xfId="0" applyFont="1" applyFill="1" applyBorder="1" applyAlignment="1">
      <alignment horizontal="left" vertical="center"/>
    </xf>
    <xf numFmtId="0" fontId="4" fillId="0" borderId="39" xfId="0" applyFont="1" applyFill="1" applyBorder="1"/>
    <xf numFmtId="0" fontId="4" fillId="0" borderId="38" xfId="0" applyFont="1" applyFill="1" applyBorder="1"/>
    <xf numFmtId="0" fontId="27" fillId="0" borderId="19" xfId="0" applyFont="1" applyFill="1" applyBorder="1" applyAlignment="1">
      <alignment horizontal="center" vertical="top" wrapText="1"/>
    </xf>
    <xf numFmtId="0" fontId="27" fillId="0" borderId="18" xfId="0" applyFont="1" applyFill="1" applyBorder="1" applyAlignment="1">
      <alignment horizontal="left" vertical="top" wrapText="1"/>
    </xf>
    <xf numFmtId="0" fontId="27" fillId="0" borderId="18" xfId="0" applyFont="1" applyFill="1" applyBorder="1" applyAlignment="1">
      <alignment horizontal="center" vertical="top" wrapText="1"/>
    </xf>
    <xf numFmtId="0" fontId="27" fillId="0" borderId="20" xfId="0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center" vertical="top" wrapText="1"/>
    </xf>
    <xf numFmtId="166" fontId="27" fillId="0" borderId="21" xfId="0" applyNumberFormat="1" applyFont="1" applyFill="1" applyBorder="1" applyAlignment="1">
      <alignment horizontal="center" vertical="top" wrapText="1"/>
    </xf>
    <xf numFmtId="164" fontId="15" fillId="0" borderId="21" xfId="0" applyNumberFormat="1" applyFont="1" applyFill="1" applyBorder="1" applyAlignment="1">
      <alignment horizontal="center" vertical="top" wrapText="1"/>
    </xf>
    <xf numFmtId="0" fontId="3" fillId="0" borderId="21" xfId="0" applyFont="1" applyFill="1" applyBorder="1"/>
    <xf numFmtId="0" fontId="3" fillId="0" borderId="22" xfId="0" applyFont="1" applyFill="1" applyBorder="1"/>
    <xf numFmtId="0" fontId="3" fillId="0" borderId="18" xfId="0" applyFont="1" applyFill="1" applyBorder="1"/>
    <xf numFmtId="0" fontId="3" fillId="0" borderId="32" xfId="0" applyFont="1" applyFill="1" applyBorder="1"/>
    <xf numFmtId="164" fontId="23" fillId="0" borderId="2" xfId="0" applyNumberFormat="1" applyFont="1" applyFill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27" xfId="0" applyFont="1" applyFill="1" applyBorder="1" applyAlignment="1">
      <alignment horizontal="center" vertical="top" wrapText="1"/>
    </xf>
    <xf numFmtId="0" fontId="27" fillId="0" borderId="27" xfId="0" applyFont="1" applyFill="1" applyBorder="1" applyAlignment="1">
      <alignment vertical="top" wrapText="1"/>
    </xf>
    <xf numFmtId="164" fontId="15" fillId="0" borderId="27" xfId="0" applyNumberFormat="1" applyFont="1" applyFill="1" applyBorder="1" applyAlignment="1">
      <alignment horizontal="center" vertical="top" wrapText="1"/>
    </xf>
    <xf numFmtId="164" fontId="23" fillId="0" borderId="27" xfId="0" applyNumberFormat="1" applyFont="1" applyFill="1" applyBorder="1" applyAlignment="1">
      <alignment horizontal="center" vertical="top"/>
    </xf>
    <xf numFmtId="0" fontId="4" fillId="0" borderId="27" xfId="0" applyFont="1" applyFill="1" applyBorder="1"/>
    <xf numFmtId="0" fontId="4" fillId="0" borderId="40" xfId="0" applyFont="1" applyFill="1" applyBorder="1"/>
    <xf numFmtId="0" fontId="3" fillId="0" borderId="27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2" fontId="16" fillId="0" borderId="9" xfId="0" applyNumberFormat="1" applyFont="1" applyFill="1" applyBorder="1" applyAlignment="1">
      <alignment horizontal="center" vertical="top" wrapText="1"/>
    </xf>
    <xf numFmtId="164" fontId="23" fillId="0" borderId="9" xfId="0" applyNumberFormat="1" applyFont="1" applyFill="1" applyBorder="1" applyAlignment="1">
      <alignment horizontal="center" vertical="top"/>
    </xf>
    <xf numFmtId="0" fontId="24" fillId="0" borderId="9" xfId="0" applyFont="1" applyFill="1" applyBorder="1" applyAlignment="1">
      <alignment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vertical="top" wrapText="1"/>
    </xf>
    <xf numFmtId="0" fontId="27" fillId="0" borderId="8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vertical="top" wrapText="1"/>
    </xf>
    <xf numFmtId="0" fontId="20" fillId="0" borderId="36" xfId="0" applyFont="1" applyFill="1" applyBorder="1" applyAlignment="1">
      <alignment horizontal="center" vertical="top"/>
    </xf>
    <xf numFmtId="2" fontId="16" fillId="0" borderId="28" xfId="0" applyNumberFormat="1" applyFont="1" applyFill="1" applyBorder="1" applyAlignment="1">
      <alignment horizontal="center" vertical="top" wrapText="1"/>
    </xf>
    <xf numFmtId="0" fontId="4" fillId="0" borderId="28" xfId="0" applyFont="1" applyFill="1" applyBorder="1"/>
    <xf numFmtId="0" fontId="3" fillId="0" borderId="28" xfId="0" applyFont="1" applyFill="1" applyBorder="1"/>
    <xf numFmtId="0" fontId="3" fillId="0" borderId="30" xfId="0" applyFont="1" applyFill="1" applyBorder="1"/>
    <xf numFmtId="0" fontId="20" fillId="0" borderId="29" xfId="0" applyFont="1" applyFill="1" applyBorder="1" applyAlignment="1">
      <alignment horizontal="center" vertical="top"/>
    </xf>
    <xf numFmtId="0" fontId="24" fillId="0" borderId="27" xfId="0" applyFont="1" applyFill="1" applyBorder="1" applyAlignment="1">
      <alignment vertical="top" wrapText="1"/>
    </xf>
    <xf numFmtId="2" fontId="16" fillId="0" borderId="27" xfId="0" applyNumberFormat="1" applyFont="1" applyFill="1" applyBorder="1" applyAlignment="1">
      <alignment horizontal="center" vertical="top" wrapText="1"/>
    </xf>
    <xf numFmtId="0" fontId="3" fillId="0" borderId="33" xfId="0" applyFont="1" applyFill="1" applyBorder="1"/>
    <xf numFmtId="0" fontId="27" fillId="0" borderId="2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3" fillId="0" borderId="10" xfId="0" applyNumberFormat="1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3" fillId="0" borderId="47" xfId="0" applyFont="1" applyFill="1" applyBorder="1"/>
    <xf numFmtId="0" fontId="3" fillId="0" borderId="4" xfId="0" applyFont="1" applyFill="1" applyBorder="1"/>
    <xf numFmtId="0" fontId="20" fillId="0" borderId="8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20" fillId="0" borderId="10" xfId="0" applyFont="1" applyFill="1" applyBorder="1" applyAlignment="1">
      <alignment vertical="top"/>
    </xf>
    <xf numFmtId="0" fontId="13" fillId="0" borderId="13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3" xfId="0" applyFont="1" applyFill="1" applyBorder="1" applyAlignment="1" applyProtection="1">
      <alignment horizontal="left" vertical="top" wrapText="1"/>
      <protection locked="0"/>
    </xf>
    <xf numFmtId="0" fontId="13" fillId="0" borderId="14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24" fillId="0" borderId="9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24" fillId="0" borderId="27" xfId="0" applyFont="1" applyFill="1" applyBorder="1" applyAlignment="1" applyProtection="1">
      <alignment horizontal="left" vertical="top" wrapText="1"/>
      <protection locked="0"/>
    </xf>
    <xf numFmtId="0" fontId="24" fillId="0" borderId="3" xfId="0" applyFont="1" applyFill="1" applyBorder="1" applyAlignment="1" applyProtection="1">
      <alignment vertical="top" wrapText="1"/>
      <protection locked="0"/>
    </xf>
    <xf numFmtId="0" fontId="13" fillId="0" borderId="29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vertical="top" wrapText="1"/>
      <protection locked="0"/>
    </xf>
    <xf numFmtId="0" fontId="27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24" fillId="0" borderId="9" xfId="0" applyFont="1" applyFill="1" applyBorder="1" applyAlignment="1">
      <alignment vertical="center"/>
    </xf>
    <xf numFmtId="2" fontId="2" fillId="0" borderId="9" xfId="0" applyNumberFormat="1" applyFont="1" applyFill="1" applyBorder="1" applyAlignment="1">
      <alignment horizontal="center" vertical="top"/>
    </xf>
    <xf numFmtId="2" fontId="2" fillId="0" borderId="28" xfId="0" applyNumberFormat="1" applyFont="1" applyFill="1" applyBorder="1" applyAlignment="1">
      <alignment horizontal="center" vertical="top"/>
    </xf>
    <xf numFmtId="0" fontId="24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164" fontId="14" fillId="0" borderId="3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6" xfId="0" applyFont="1" applyFill="1" applyBorder="1"/>
    <xf numFmtId="0" fontId="3" fillId="0" borderId="17" xfId="0" applyFont="1" applyFill="1" applyBorder="1"/>
    <xf numFmtId="0" fontId="27" fillId="0" borderId="13" xfId="0" applyFont="1" applyFill="1" applyBorder="1" applyAlignment="1">
      <alignment horizontal="center" vertical="top" wrapText="1"/>
    </xf>
    <xf numFmtId="0" fontId="3" fillId="0" borderId="15" xfId="0" applyFont="1" applyFill="1" applyBorder="1"/>
    <xf numFmtId="0" fontId="13" fillId="0" borderId="12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17" fontId="27" fillId="0" borderId="14" xfId="0" applyNumberFormat="1" applyFont="1" applyFill="1" applyBorder="1" applyAlignment="1">
      <alignment horizontal="center" vertical="top" wrapText="1"/>
    </xf>
    <xf numFmtId="0" fontId="27" fillId="0" borderId="29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/>
    </xf>
    <xf numFmtId="0" fontId="20" fillId="0" borderId="50" xfId="0" applyFont="1" applyFill="1" applyBorder="1" applyAlignment="1">
      <alignment horizontal="center" vertical="top"/>
    </xf>
    <xf numFmtId="0" fontId="20" fillId="0" borderId="14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/>
    </xf>
    <xf numFmtId="0" fontId="3" fillId="0" borderId="31" xfId="0" applyFont="1" applyFill="1" applyBorder="1"/>
    <xf numFmtId="164" fontId="2" fillId="0" borderId="9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2" fontId="2" fillId="0" borderId="4" xfId="0" applyNumberFormat="1" applyFont="1" applyFill="1" applyBorder="1" applyAlignment="1">
      <alignment horizontal="center" vertical="top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left" vertical="top" wrapText="1"/>
    </xf>
    <xf numFmtId="164" fontId="14" fillId="0" borderId="35" xfId="0" applyNumberFormat="1" applyFont="1" applyFill="1" applyBorder="1" applyAlignment="1">
      <alignment horizontal="center" vertical="top" wrapText="1"/>
    </xf>
    <xf numFmtId="2" fontId="2" fillId="0" borderId="5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/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2" fontId="17" fillId="0" borderId="1" xfId="0" applyNumberFormat="1" applyFont="1" applyFill="1" applyBorder="1" applyAlignment="1">
      <alignment horizontal="center" vertical="top" wrapText="1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23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12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4" fillId="0" borderId="19" xfId="0" applyFont="1" applyFill="1" applyBorder="1" applyAlignment="1" applyProtection="1">
      <alignment horizontal="left" vertical="top" wrapText="1"/>
      <protection locked="0"/>
    </xf>
    <xf numFmtId="0" fontId="14" fillId="0" borderId="28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34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left" vertical="top" wrapText="1"/>
    </xf>
    <xf numFmtId="164" fontId="14" fillId="0" borderId="4" xfId="0" applyNumberFormat="1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14" fillId="0" borderId="3" xfId="0" applyNumberFormat="1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/>
    </xf>
    <xf numFmtId="0" fontId="14" fillId="0" borderId="29" xfId="0" applyFont="1" applyFill="1" applyBorder="1" applyAlignment="1">
      <alignment horizontal="center" vertical="top"/>
    </xf>
    <xf numFmtId="0" fontId="14" fillId="0" borderId="36" xfId="0" applyFont="1" applyFill="1" applyBorder="1" applyAlignment="1">
      <alignment horizontal="center" vertical="top"/>
    </xf>
    <xf numFmtId="0" fontId="15" fillId="0" borderId="2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24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center" vertical="top" wrapText="1"/>
    </xf>
    <xf numFmtId="0" fontId="15" fillId="0" borderId="26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 vertical="top"/>
    </xf>
    <xf numFmtId="0" fontId="20" fillId="0" borderId="41" xfId="0" applyFont="1" applyFill="1" applyBorder="1" applyAlignment="1">
      <alignment horizontal="center" vertical="top"/>
    </xf>
    <xf numFmtId="0" fontId="20" fillId="0" borderId="42" xfId="0" applyFont="1" applyFill="1" applyBorder="1" applyAlignment="1">
      <alignment horizontal="center" vertical="top"/>
    </xf>
    <xf numFmtId="0" fontId="20" fillId="0" borderId="43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left" vertical="top"/>
    </xf>
    <xf numFmtId="0" fontId="20" fillId="0" borderId="6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vertical="top" wrapText="1"/>
    </xf>
    <xf numFmtId="0" fontId="20" fillId="0" borderId="6" xfId="0" applyFont="1" applyFill="1" applyBorder="1" applyAlignment="1">
      <alignment vertical="top" wrapText="1"/>
    </xf>
    <xf numFmtId="0" fontId="25" fillId="0" borderId="5" xfId="0" applyFont="1" applyFill="1" applyBorder="1" applyAlignment="1">
      <alignment horizontal="center" vertical="top"/>
    </xf>
    <xf numFmtId="0" fontId="25" fillId="0" borderId="6" xfId="0" applyFont="1" applyFill="1" applyBorder="1" applyAlignment="1">
      <alignment horizontal="center" vertical="top"/>
    </xf>
    <xf numFmtId="0" fontId="25" fillId="0" borderId="7" xfId="0" applyFont="1" applyFill="1" applyBorder="1" applyAlignment="1">
      <alignment horizontal="center" vertical="top"/>
    </xf>
    <xf numFmtId="0" fontId="26" fillId="0" borderId="44" xfId="0" applyFont="1" applyFill="1" applyBorder="1" applyAlignment="1">
      <alignment horizontal="center" vertical="top" wrapText="1"/>
    </xf>
    <xf numFmtId="0" fontId="26" fillId="0" borderId="45" xfId="0" applyFont="1" applyFill="1" applyBorder="1" applyAlignment="1">
      <alignment horizontal="center" vertical="top" wrapText="1"/>
    </xf>
    <xf numFmtId="0" fontId="22" fillId="0" borderId="44" xfId="0" applyFont="1" applyFill="1" applyBorder="1" applyAlignment="1">
      <alignment horizontal="center" vertical="top" wrapText="1"/>
    </xf>
    <xf numFmtId="0" fontId="22" fillId="0" borderId="4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4" fillId="0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41" xfId="0" applyFont="1" applyFill="1" applyBorder="1" applyAlignment="1">
      <alignment horizontal="center" vertical="top"/>
    </xf>
    <xf numFmtId="0" fontId="24" fillId="0" borderId="42" xfId="0" applyFont="1" applyFill="1" applyBorder="1" applyAlignment="1">
      <alignment horizontal="center" vertical="top"/>
    </xf>
    <xf numFmtId="0" fontId="24" fillId="0" borderId="43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center" vertical="top"/>
    </xf>
    <xf numFmtId="0" fontId="23" fillId="0" borderId="7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center" vertical="top"/>
    </xf>
    <xf numFmtId="0" fontId="24" fillId="0" borderId="7" xfId="0" applyFont="1" applyFill="1" applyBorder="1" applyAlignment="1">
      <alignment horizontal="center" vertical="top"/>
    </xf>
    <xf numFmtId="0" fontId="25" fillId="0" borderId="8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13" fillId="0" borderId="29" xfId="0" applyNumberFormat="1" applyFont="1" applyFill="1" applyBorder="1" applyAlignment="1">
      <alignment horizontal="center" vertical="top" wrapText="1"/>
    </xf>
    <xf numFmtId="0" fontId="13" fillId="0" borderId="23" xfId="0" applyNumberFormat="1" applyFont="1" applyFill="1" applyBorder="1" applyAlignment="1">
      <alignment horizontal="center" vertical="top" wrapText="1"/>
    </xf>
    <xf numFmtId="0" fontId="13" fillId="0" borderId="36" xfId="0" applyNumberFormat="1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top" wrapText="1"/>
    </xf>
    <xf numFmtId="0" fontId="13" fillId="0" borderId="31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top" wrapText="1"/>
    </xf>
    <xf numFmtId="0" fontId="13" fillId="0" borderId="34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49" xfId="0" applyFont="1" applyFill="1" applyBorder="1" applyAlignment="1">
      <alignment horizontal="center" vertical="top" wrapText="1"/>
    </xf>
    <xf numFmtId="0" fontId="4" fillId="0" borderId="48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22" fillId="0" borderId="38" xfId="0" applyFont="1" applyFill="1" applyBorder="1" applyAlignment="1">
      <alignment horizontal="center" vertical="top" wrapText="1"/>
    </xf>
    <xf numFmtId="0" fontId="22" fillId="0" borderId="4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84"/>
  <sheetViews>
    <sheetView topLeftCell="B1" zoomScale="90" zoomScaleNormal="90" workbookViewId="0">
      <selection activeCell="I197" sqref="I197"/>
    </sheetView>
  </sheetViews>
  <sheetFormatPr defaultColWidth="9.109375" defaultRowHeight="13.8" x14ac:dyDescent="0.25"/>
  <cols>
    <col min="1" max="1" width="4.6640625" style="89" customWidth="1"/>
    <col min="2" max="2" width="35.44140625" style="104" customWidth="1"/>
    <col min="3" max="3" width="27.88671875" style="107" customWidth="1"/>
    <col min="4" max="4" width="21.33203125" style="107" customWidth="1"/>
    <col min="5" max="5" width="16.77734375" style="106" customWidth="1"/>
    <col min="6" max="6" width="16" style="95" customWidth="1"/>
    <col min="7" max="7" width="16.33203125" style="95" customWidth="1"/>
    <col min="8" max="8" width="14.6640625" style="95" customWidth="1"/>
    <col min="9" max="9" width="14.33203125" style="95" customWidth="1"/>
    <col min="10" max="10" width="16" style="95" customWidth="1"/>
    <col min="11" max="12" width="13.44140625" style="95" customWidth="1"/>
    <col min="13" max="13" width="9.109375" style="89"/>
    <col min="14" max="14" width="10.44140625" style="89" bestFit="1" customWidth="1"/>
    <col min="15" max="16384" width="9.109375" style="89"/>
  </cols>
  <sheetData>
    <row r="1" spans="1:14" ht="18" customHeight="1" x14ac:dyDescent="0.25">
      <c r="B1" s="323" t="s">
        <v>25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4" ht="18" customHeight="1" x14ac:dyDescent="0.3">
      <c r="B2" s="324" t="s">
        <v>34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4" ht="18" customHeight="1" x14ac:dyDescent="0.3">
      <c r="B3" s="324" t="s">
        <v>35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 ht="18" customHeight="1" x14ac:dyDescent="0.3">
      <c r="B4" s="324" t="s">
        <v>255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</row>
    <row r="5" spans="1:14" ht="18" customHeight="1" x14ac:dyDescent="0.3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</row>
    <row r="6" spans="1:14" ht="23.25" customHeight="1" x14ac:dyDescent="0.3">
      <c r="B6" s="90"/>
      <c r="C6" s="91"/>
      <c r="D6" s="92"/>
      <c r="E6" s="93"/>
      <c r="F6" s="94"/>
      <c r="G6" s="94"/>
      <c r="H6" s="94"/>
      <c r="I6" s="94"/>
      <c r="J6" s="94"/>
      <c r="L6" s="95" t="s">
        <v>31</v>
      </c>
    </row>
    <row r="7" spans="1:14" s="96" customFormat="1" ht="19.5" customHeight="1" x14ac:dyDescent="0.3">
      <c r="A7" s="331" t="s">
        <v>63</v>
      </c>
      <c r="B7" s="325" t="s">
        <v>146</v>
      </c>
      <c r="C7" s="325" t="s">
        <v>147</v>
      </c>
      <c r="D7" s="326" t="s">
        <v>0</v>
      </c>
      <c r="E7" s="327" t="s">
        <v>32</v>
      </c>
      <c r="F7" s="327" t="s">
        <v>148</v>
      </c>
      <c r="G7" s="327" t="s">
        <v>33</v>
      </c>
      <c r="H7" s="327" t="s">
        <v>30</v>
      </c>
      <c r="I7" s="318"/>
      <c r="J7" s="327" t="s">
        <v>23</v>
      </c>
      <c r="K7" s="318"/>
      <c r="L7" s="318"/>
    </row>
    <row r="8" spans="1:14" s="96" customFormat="1" ht="117.6" customHeight="1" x14ac:dyDescent="0.25">
      <c r="A8" s="318"/>
      <c r="B8" s="318"/>
      <c r="C8" s="318"/>
      <c r="D8" s="318"/>
      <c r="E8" s="318"/>
      <c r="F8" s="318"/>
      <c r="G8" s="318"/>
      <c r="H8" s="264" t="s">
        <v>29</v>
      </c>
      <c r="I8" s="264" t="s">
        <v>28</v>
      </c>
      <c r="J8" s="264" t="s">
        <v>157</v>
      </c>
      <c r="K8" s="264" t="s">
        <v>158</v>
      </c>
      <c r="L8" s="264" t="s">
        <v>159</v>
      </c>
    </row>
    <row r="9" spans="1:14" s="96" customFormat="1" ht="17.25" customHeight="1" x14ac:dyDescent="0.25">
      <c r="A9" s="86">
        <v>1</v>
      </c>
      <c r="B9" s="87">
        <v>2</v>
      </c>
      <c r="C9" s="87">
        <v>3</v>
      </c>
      <c r="D9" s="87">
        <v>4</v>
      </c>
      <c r="E9" s="87">
        <v>5</v>
      </c>
      <c r="F9" s="87">
        <v>6</v>
      </c>
      <c r="G9" s="87">
        <v>7</v>
      </c>
      <c r="H9" s="87">
        <v>8</v>
      </c>
      <c r="I9" s="87">
        <v>9</v>
      </c>
      <c r="J9" s="87">
        <v>10</v>
      </c>
      <c r="K9" s="87">
        <v>11</v>
      </c>
      <c r="L9" s="87">
        <v>12</v>
      </c>
      <c r="N9" s="101"/>
    </row>
    <row r="10" spans="1:14" s="96" customFormat="1" ht="21.75" customHeight="1" x14ac:dyDescent="0.25">
      <c r="A10" s="316">
        <v>1</v>
      </c>
      <c r="B10" s="320" t="s">
        <v>22</v>
      </c>
      <c r="C10" s="317"/>
      <c r="D10" s="1" t="s">
        <v>1</v>
      </c>
      <c r="E10" s="63">
        <f>E18+E26</f>
        <v>4321444.8999999994</v>
      </c>
      <c r="F10" s="63" t="s">
        <v>132</v>
      </c>
      <c r="G10" s="63" t="s">
        <v>132</v>
      </c>
      <c r="H10" s="63" t="s">
        <v>132</v>
      </c>
      <c r="I10" s="63">
        <f>I18+I26</f>
        <v>4321405.1999999993</v>
      </c>
      <c r="J10" s="63">
        <f>I10/E10*100</f>
        <v>99.999081325785269</v>
      </c>
      <c r="K10" s="63" t="s">
        <v>132</v>
      </c>
      <c r="L10" s="63" t="s">
        <v>132</v>
      </c>
    </row>
    <row r="11" spans="1:14" s="96" customFormat="1" ht="24.75" customHeight="1" x14ac:dyDescent="0.25">
      <c r="A11" s="316"/>
      <c r="B11" s="318"/>
      <c r="C11" s="318"/>
      <c r="D11" s="1" t="s">
        <v>2</v>
      </c>
      <c r="E11" s="63">
        <f>E19+E27</f>
        <v>762172.2</v>
      </c>
      <c r="F11" s="63">
        <f>F19+F27</f>
        <v>762172.2</v>
      </c>
      <c r="G11" s="63">
        <f>G19+G27</f>
        <v>762172.2</v>
      </c>
      <c r="H11" s="63">
        <f>H19+H27</f>
        <v>762132.89999999991</v>
      </c>
      <c r="I11" s="63">
        <f>I19+I27</f>
        <v>762132.89999999991</v>
      </c>
      <c r="J11" s="63">
        <f t="shared" ref="J11:J16" si="0">I11/E11*100</f>
        <v>99.994843684931027</v>
      </c>
      <c r="K11" s="63">
        <f>H11/E11*100</f>
        <v>99.994843684931027</v>
      </c>
      <c r="L11" s="63">
        <f>H11/F11*100</f>
        <v>99.994843684931027</v>
      </c>
      <c r="N11" s="101"/>
    </row>
    <row r="12" spans="1:14" s="96" customFormat="1" ht="41.4" x14ac:dyDescent="0.25">
      <c r="A12" s="316"/>
      <c r="B12" s="318"/>
      <c r="C12" s="318"/>
      <c r="D12" s="1" t="s">
        <v>26</v>
      </c>
      <c r="E12" s="63">
        <f t="shared" ref="E12:I16" si="1">E20+E28</f>
        <v>0</v>
      </c>
      <c r="F12" s="63">
        <f>F20+F28</f>
        <v>176048</v>
      </c>
      <c r="G12" s="63"/>
      <c r="H12" s="63">
        <f>H20+H28</f>
        <v>176048</v>
      </c>
      <c r="I12" s="63">
        <f>I20+I28</f>
        <v>176048</v>
      </c>
      <c r="J12" s="63"/>
      <c r="K12" s="63"/>
      <c r="L12" s="63">
        <f t="shared" ref="L12:L14" si="2">H12/F12*100</f>
        <v>100</v>
      </c>
    </row>
    <row r="13" spans="1:14" s="96" customFormat="1" ht="27.6" x14ac:dyDescent="0.25">
      <c r="A13" s="316"/>
      <c r="B13" s="318"/>
      <c r="C13" s="318"/>
      <c r="D13" s="1" t="s">
        <v>3</v>
      </c>
      <c r="E13" s="63">
        <f>E21+E29</f>
        <v>3473728.9</v>
      </c>
      <c r="F13" s="63">
        <f>F21+F29</f>
        <v>3473728.9</v>
      </c>
      <c r="G13" s="63">
        <f>G21+G29</f>
        <v>3473728.9</v>
      </c>
      <c r="H13" s="63">
        <f>H21+H29</f>
        <v>3473728.4999999995</v>
      </c>
      <c r="I13" s="63">
        <f>I21+I29</f>
        <v>3473728.4999999995</v>
      </c>
      <c r="J13" s="63">
        <f t="shared" si="0"/>
        <v>99.999988484996621</v>
      </c>
      <c r="K13" s="63">
        <f t="shared" ref="K13" si="3">H13/E13*100</f>
        <v>99.999988484996621</v>
      </c>
      <c r="L13" s="63">
        <f t="shared" si="2"/>
        <v>99.999988484996621</v>
      </c>
      <c r="N13" s="101"/>
    </row>
    <row r="14" spans="1:14" s="96" customFormat="1" ht="55.2" x14ac:dyDescent="0.25">
      <c r="A14" s="316"/>
      <c r="B14" s="318"/>
      <c r="C14" s="318"/>
      <c r="D14" s="1" t="s">
        <v>27</v>
      </c>
      <c r="E14" s="63">
        <f t="shared" si="1"/>
        <v>0</v>
      </c>
      <c r="F14" s="63">
        <f>F22+F30</f>
        <v>3473728.9</v>
      </c>
      <c r="G14" s="63"/>
      <c r="H14" s="63">
        <f>H22+H30</f>
        <v>3473728.4999999995</v>
      </c>
      <c r="I14" s="63">
        <f>I22+I30</f>
        <v>3473728.4999999995</v>
      </c>
      <c r="J14" s="63"/>
      <c r="K14" s="63"/>
      <c r="L14" s="63">
        <f t="shared" si="2"/>
        <v>99.999988484996621</v>
      </c>
    </row>
    <row r="15" spans="1:14" s="96" customFormat="1" ht="27.6" x14ac:dyDescent="0.25">
      <c r="A15" s="316"/>
      <c r="B15" s="318"/>
      <c r="C15" s="318"/>
      <c r="D15" s="1" t="s">
        <v>6</v>
      </c>
      <c r="E15" s="63">
        <f t="shared" si="1"/>
        <v>0</v>
      </c>
      <c r="F15" s="63" t="s">
        <v>132</v>
      </c>
      <c r="G15" s="63" t="s">
        <v>132</v>
      </c>
      <c r="H15" s="63" t="s">
        <v>132</v>
      </c>
      <c r="I15" s="63"/>
      <c r="J15" s="63"/>
      <c r="K15" s="63"/>
      <c r="L15" s="63"/>
    </row>
    <row r="16" spans="1:14" s="96" customFormat="1" ht="27.6" x14ac:dyDescent="0.25">
      <c r="A16" s="316"/>
      <c r="B16" s="318"/>
      <c r="C16" s="318"/>
      <c r="D16" s="1" t="s">
        <v>4</v>
      </c>
      <c r="E16" s="63">
        <f t="shared" si="1"/>
        <v>85543.8</v>
      </c>
      <c r="F16" s="63" t="s">
        <v>132</v>
      </c>
      <c r="G16" s="63" t="s">
        <v>132</v>
      </c>
      <c r="H16" s="63" t="s">
        <v>132</v>
      </c>
      <c r="I16" s="63">
        <f t="shared" si="1"/>
        <v>85543.8</v>
      </c>
      <c r="J16" s="63">
        <f t="shared" si="0"/>
        <v>100</v>
      </c>
      <c r="K16" s="63"/>
      <c r="L16" s="63"/>
      <c r="N16" s="101"/>
    </row>
    <row r="17" spans="1:12" s="96" customFormat="1" ht="20.25" customHeight="1" x14ac:dyDescent="0.25">
      <c r="A17" s="316"/>
      <c r="B17" s="318"/>
      <c r="C17" s="330" t="s">
        <v>7</v>
      </c>
      <c r="D17" s="330"/>
      <c r="E17" s="330"/>
      <c r="F17" s="330"/>
      <c r="G17" s="330"/>
      <c r="H17" s="330"/>
      <c r="I17" s="330"/>
      <c r="J17" s="330"/>
      <c r="K17" s="330"/>
      <c r="L17" s="330"/>
    </row>
    <row r="18" spans="1:12" s="96" customFormat="1" ht="24" customHeight="1" x14ac:dyDescent="0.25">
      <c r="A18" s="316"/>
      <c r="B18" s="318"/>
      <c r="C18" s="328"/>
      <c r="D18" s="1" t="s">
        <v>1</v>
      </c>
      <c r="E18" s="63">
        <f>E19+E21</f>
        <v>855506.3</v>
      </c>
      <c r="F18" s="63" t="s">
        <v>132</v>
      </c>
      <c r="G18" s="63" t="s">
        <v>132</v>
      </c>
      <c r="H18" s="63" t="s">
        <v>132</v>
      </c>
      <c r="I18" s="63">
        <f t="shared" ref="I18" si="4">I19+I21+I23+I24</f>
        <v>855506.3</v>
      </c>
      <c r="J18" s="63">
        <f>I18/E18*100</f>
        <v>100</v>
      </c>
      <c r="K18" s="63" t="s">
        <v>132</v>
      </c>
      <c r="L18" s="63" t="s">
        <v>132</v>
      </c>
    </row>
    <row r="19" spans="1:12" s="96" customFormat="1" ht="23.25" customHeight="1" x14ac:dyDescent="0.25">
      <c r="A19" s="316"/>
      <c r="B19" s="318"/>
      <c r="C19" s="318"/>
      <c r="D19" s="1" t="s">
        <v>2</v>
      </c>
      <c r="E19" s="63">
        <f>E57+E175</f>
        <v>17110.099999999999</v>
      </c>
      <c r="F19" s="63">
        <f t="shared" ref="F19:I20" si="5">F57+F175</f>
        <v>17110.099999999999</v>
      </c>
      <c r="G19" s="63">
        <f t="shared" si="5"/>
        <v>17110.099999999999</v>
      </c>
      <c r="H19" s="63">
        <f t="shared" si="5"/>
        <v>17110.099999999999</v>
      </c>
      <c r="I19" s="63">
        <f t="shared" si="5"/>
        <v>17110.099999999999</v>
      </c>
      <c r="J19" s="63">
        <f t="shared" ref="J19:J21" si="6">I19/E19*100</f>
        <v>100</v>
      </c>
      <c r="K19" s="63">
        <f>H19/E19*100</f>
        <v>100</v>
      </c>
      <c r="L19" s="63">
        <f>H19/F19*100</f>
        <v>100</v>
      </c>
    </row>
    <row r="20" spans="1:12" s="96" customFormat="1" ht="41.4" x14ac:dyDescent="0.25">
      <c r="A20" s="316"/>
      <c r="B20" s="318"/>
      <c r="C20" s="318"/>
      <c r="D20" s="1" t="s">
        <v>26</v>
      </c>
      <c r="E20" s="63">
        <f t="shared" ref="E20:I24" si="7">E58+E176</f>
        <v>0</v>
      </c>
      <c r="F20" s="63">
        <f t="shared" si="5"/>
        <v>17110.099999999999</v>
      </c>
      <c r="G20" s="63">
        <f t="shared" si="5"/>
        <v>0</v>
      </c>
      <c r="H20" s="63">
        <f t="shared" si="5"/>
        <v>17110.099999999999</v>
      </c>
      <c r="I20" s="63">
        <f t="shared" si="5"/>
        <v>17110.099999999999</v>
      </c>
      <c r="J20" s="63"/>
      <c r="K20" s="63"/>
      <c r="L20" s="63">
        <f>H20/F20*100</f>
        <v>100</v>
      </c>
    </row>
    <row r="21" spans="1:12" s="96" customFormat="1" ht="27.6" x14ac:dyDescent="0.25">
      <c r="A21" s="316"/>
      <c r="B21" s="318"/>
      <c r="C21" s="318"/>
      <c r="D21" s="1" t="s">
        <v>3</v>
      </c>
      <c r="E21" s="63">
        <f t="shared" si="7"/>
        <v>838396.20000000007</v>
      </c>
      <c r="F21" s="63">
        <f t="shared" si="7"/>
        <v>838396.20000000007</v>
      </c>
      <c r="G21" s="63">
        <f t="shared" si="7"/>
        <v>838396.20000000007</v>
      </c>
      <c r="H21" s="63">
        <f t="shared" si="7"/>
        <v>838396.20000000007</v>
      </c>
      <c r="I21" s="63">
        <f t="shared" si="7"/>
        <v>838396.20000000007</v>
      </c>
      <c r="J21" s="63">
        <f t="shared" si="6"/>
        <v>100</v>
      </c>
      <c r="K21" s="63">
        <f t="shared" ref="K21" si="8">H21/E21*100</f>
        <v>100</v>
      </c>
      <c r="L21" s="63">
        <f t="shared" ref="L21:L22" si="9">H21/F21*100</f>
        <v>100</v>
      </c>
    </row>
    <row r="22" spans="1:12" s="96" customFormat="1" ht="55.2" x14ac:dyDescent="0.25">
      <c r="A22" s="316"/>
      <c r="B22" s="318"/>
      <c r="C22" s="318"/>
      <c r="D22" s="1" t="s">
        <v>27</v>
      </c>
      <c r="E22" s="63">
        <f t="shared" si="7"/>
        <v>0</v>
      </c>
      <c r="F22" s="63">
        <f t="shared" si="7"/>
        <v>838396.20000000007</v>
      </c>
      <c r="G22" s="63">
        <f t="shared" si="7"/>
        <v>0</v>
      </c>
      <c r="H22" s="63">
        <f t="shared" si="7"/>
        <v>838396.20000000007</v>
      </c>
      <c r="I22" s="63">
        <f t="shared" si="7"/>
        <v>838396.20000000007</v>
      </c>
      <c r="J22" s="63"/>
      <c r="K22" s="63"/>
      <c r="L22" s="63">
        <f t="shared" si="9"/>
        <v>100</v>
      </c>
    </row>
    <row r="23" spans="1:12" s="96" customFormat="1" ht="30" customHeight="1" x14ac:dyDescent="0.25">
      <c r="A23" s="316"/>
      <c r="B23" s="318"/>
      <c r="C23" s="318"/>
      <c r="D23" s="1" t="s">
        <v>6</v>
      </c>
      <c r="E23" s="63">
        <f t="shared" si="7"/>
        <v>0</v>
      </c>
      <c r="F23" s="63" t="s">
        <v>132</v>
      </c>
      <c r="G23" s="63" t="s">
        <v>132</v>
      </c>
      <c r="H23" s="63" t="s">
        <v>132</v>
      </c>
      <c r="I23" s="63">
        <f t="shared" ref="I23" si="10">I61+I179</f>
        <v>0</v>
      </c>
      <c r="J23" s="63"/>
      <c r="K23" s="63"/>
      <c r="L23" s="63"/>
    </row>
    <row r="24" spans="1:12" s="96" customFormat="1" ht="43.2" customHeight="1" x14ac:dyDescent="0.25">
      <c r="A24" s="316"/>
      <c r="B24" s="318"/>
      <c r="C24" s="318"/>
      <c r="D24" s="1" t="s">
        <v>4</v>
      </c>
      <c r="E24" s="63">
        <f t="shared" si="7"/>
        <v>0</v>
      </c>
      <c r="F24" s="63" t="s">
        <v>132</v>
      </c>
      <c r="G24" s="63" t="s">
        <v>132</v>
      </c>
      <c r="H24" s="63" t="s">
        <v>132</v>
      </c>
      <c r="I24" s="63">
        <f t="shared" ref="I24" si="11">I62+I180</f>
        <v>0</v>
      </c>
      <c r="J24" s="63"/>
      <c r="K24" s="63"/>
      <c r="L24" s="63"/>
    </row>
    <row r="25" spans="1:12" s="96" customFormat="1" ht="22.95" customHeight="1" x14ac:dyDescent="0.25">
      <c r="A25" s="316"/>
      <c r="B25" s="318"/>
      <c r="C25" s="320" t="s">
        <v>152</v>
      </c>
      <c r="D25" s="320"/>
      <c r="E25" s="320"/>
      <c r="F25" s="320"/>
      <c r="G25" s="320"/>
      <c r="H25" s="320"/>
      <c r="I25" s="320"/>
      <c r="J25" s="320"/>
      <c r="K25" s="320"/>
      <c r="L25" s="320"/>
    </row>
    <row r="26" spans="1:12" s="96" customFormat="1" ht="18.600000000000001" customHeight="1" x14ac:dyDescent="0.25">
      <c r="A26" s="316"/>
      <c r="B26" s="318"/>
      <c r="C26" s="328"/>
      <c r="D26" s="1" t="s">
        <v>1</v>
      </c>
      <c r="E26" s="63">
        <f>E27+E29+E32</f>
        <v>3465938.5999999996</v>
      </c>
      <c r="F26" s="63" t="s">
        <v>132</v>
      </c>
      <c r="G26" s="63" t="s">
        <v>132</v>
      </c>
      <c r="H26" s="63" t="s">
        <v>132</v>
      </c>
      <c r="I26" s="63">
        <f t="shared" ref="I26" si="12">I27+I29+I31+I32</f>
        <v>3465898.899999999</v>
      </c>
      <c r="J26" s="63">
        <f>I26/E26*100</f>
        <v>99.998854567129356</v>
      </c>
      <c r="K26" s="63" t="s">
        <v>132</v>
      </c>
      <c r="L26" s="63" t="s">
        <v>132</v>
      </c>
    </row>
    <row r="27" spans="1:12" s="96" customFormat="1" ht="18.600000000000001" customHeight="1" x14ac:dyDescent="0.25">
      <c r="A27" s="316"/>
      <c r="B27" s="318"/>
      <c r="C27" s="318"/>
      <c r="D27" s="1" t="s">
        <v>2</v>
      </c>
      <c r="E27" s="63">
        <f>E205+E212+E219+E226+E233+E240+E247+E289+E352+E359+E366+E373+E444</f>
        <v>745062.1</v>
      </c>
      <c r="F27" s="63">
        <f>F205+F212+F219+F226+F233+F240+F247+F289+F352+F359+F366+F373+F444</f>
        <v>745062.1</v>
      </c>
      <c r="G27" s="63">
        <f>G205+G212+G219+G226+G233+G240+G247+G289+G352+G359+G366+G373+G444</f>
        <v>745062.1</v>
      </c>
      <c r="H27" s="63">
        <f>H205+H212+H219+H226+H233+H240+H247+H289+H352+H359+H366+H373+H444</f>
        <v>745022.79999999993</v>
      </c>
      <c r="I27" s="63">
        <f>I205+I212+I219+I226+I233+I240+I247+I289+I352+I359+I366+I373+I444</f>
        <v>745022.79999999993</v>
      </c>
      <c r="J27" s="63">
        <f t="shared" ref="J27:J32" si="13">I27/E27*100</f>
        <v>99.994725271893429</v>
      </c>
      <c r="K27" s="63">
        <f>H27/E27*100</f>
        <v>99.994725271893429</v>
      </c>
      <c r="L27" s="63">
        <f>H27/F27*100</f>
        <v>99.994725271893429</v>
      </c>
    </row>
    <row r="28" spans="1:12" s="96" customFormat="1" ht="60.6" customHeight="1" x14ac:dyDescent="0.25">
      <c r="A28" s="316"/>
      <c r="B28" s="318"/>
      <c r="C28" s="318"/>
      <c r="D28" s="1" t="s">
        <v>26</v>
      </c>
      <c r="E28" s="63">
        <f t="shared" ref="E28:E30" si="14">E206+E213+E220+E227+E241+E248+E290+E353+E367+E374+E445</f>
        <v>0</v>
      </c>
      <c r="F28" s="63">
        <f t="shared" ref="F28:I29" si="15">F206+F213+F220+F227+F234+F241+F248+F290+F353+F360+F367+F374+F445</f>
        <v>158937.9</v>
      </c>
      <c r="G28" s="63">
        <f t="shared" si="15"/>
        <v>0</v>
      </c>
      <c r="H28" s="63">
        <f t="shared" si="15"/>
        <v>158937.9</v>
      </c>
      <c r="I28" s="63">
        <f t="shared" si="15"/>
        <v>158937.9</v>
      </c>
      <c r="J28" s="63"/>
      <c r="K28" s="63"/>
      <c r="L28" s="63">
        <f t="shared" ref="L28:L30" si="16">H28/F28*100</f>
        <v>100</v>
      </c>
    </row>
    <row r="29" spans="1:12" s="96" customFormat="1" ht="27" customHeight="1" x14ac:dyDescent="0.25">
      <c r="A29" s="316"/>
      <c r="B29" s="318"/>
      <c r="C29" s="318"/>
      <c r="D29" s="12" t="s">
        <v>3</v>
      </c>
      <c r="E29" s="63">
        <f>E207+E214+E221+E228+E235+E242+E249+E291+E354+E361+E368+E375+E446</f>
        <v>2635332.6999999997</v>
      </c>
      <c r="F29" s="63">
        <f t="shared" si="15"/>
        <v>2635332.6999999997</v>
      </c>
      <c r="G29" s="63">
        <f t="shared" si="15"/>
        <v>2635332.6999999997</v>
      </c>
      <c r="H29" s="63">
        <f t="shared" si="15"/>
        <v>2635332.2999999993</v>
      </c>
      <c r="I29" s="63">
        <f t="shared" si="15"/>
        <v>2635332.2999999993</v>
      </c>
      <c r="J29" s="63">
        <f t="shared" si="13"/>
        <v>99.999984821650784</v>
      </c>
      <c r="K29" s="63">
        <f t="shared" ref="K29" si="17">H29/E29*100</f>
        <v>99.999984821650784</v>
      </c>
      <c r="L29" s="63">
        <f t="shared" si="16"/>
        <v>99.999984821650784</v>
      </c>
    </row>
    <row r="30" spans="1:12" s="96" customFormat="1" ht="56.4" customHeight="1" x14ac:dyDescent="0.25">
      <c r="A30" s="316"/>
      <c r="B30" s="318"/>
      <c r="C30" s="318"/>
      <c r="D30" s="1" t="s">
        <v>27</v>
      </c>
      <c r="E30" s="63">
        <f t="shared" si="14"/>
        <v>0</v>
      </c>
      <c r="F30" s="63">
        <f>F208+F215+F222+F229+F236+F243+F250+F292+F355+F362+F369+F376+F447</f>
        <v>2635332.6999999997</v>
      </c>
      <c r="G30" s="63"/>
      <c r="H30" s="63">
        <f>H208+H215+H222+H229+H236+H243+H250+H292+H355+H362+H369+H376+H447</f>
        <v>2635332.2999999993</v>
      </c>
      <c r="I30" s="63">
        <f>I208+I215+I222+I229+I236+I243+I250+I292+I355+I362+I369+I376+I447</f>
        <v>2635332.2999999993</v>
      </c>
      <c r="J30" s="63"/>
      <c r="K30" s="63"/>
      <c r="L30" s="63">
        <f t="shared" si="16"/>
        <v>99.999984821650784</v>
      </c>
    </row>
    <row r="31" spans="1:12" s="96" customFormat="1" ht="27.6" customHeight="1" x14ac:dyDescent="0.25">
      <c r="A31" s="316"/>
      <c r="B31" s="318"/>
      <c r="C31" s="318"/>
      <c r="D31" s="1" t="s">
        <v>6</v>
      </c>
      <c r="E31" s="63">
        <f>E209+E216+E223+E230+E244+E251+E293+E356+E370+E377+E448</f>
        <v>0</v>
      </c>
      <c r="F31" s="63" t="s">
        <v>132</v>
      </c>
      <c r="G31" s="63" t="s">
        <v>132</v>
      </c>
      <c r="H31" s="63" t="s">
        <v>132</v>
      </c>
      <c r="I31" s="63"/>
      <c r="J31" s="63"/>
      <c r="K31" s="63"/>
      <c r="L31" s="63"/>
    </row>
    <row r="32" spans="1:12" s="96" customFormat="1" ht="43.2" customHeight="1" x14ac:dyDescent="0.25">
      <c r="A32" s="316"/>
      <c r="B32" s="318"/>
      <c r="C32" s="318"/>
      <c r="D32" s="1" t="s">
        <v>4</v>
      </c>
      <c r="E32" s="63">
        <f>E210+E217+E224+E231+E245+E252+E294+E357+E371+E378+E449</f>
        <v>85543.8</v>
      </c>
      <c r="F32" s="63" t="s">
        <v>132</v>
      </c>
      <c r="G32" s="63" t="s">
        <v>132</v>
      </c>
      <c r="H32" s="63" t="s">
        <v>132</v>
      </c>
      <c r="I32" s="63">
        <f>I210+I217+I224+I231+I245+I252+I294+I357+I371+I378+I449</f>
        <v>85543.8</v>
      </c>
      <c r="J32" s="63">
        <f t="shared" si="13"/>
        <v>100</v>
      </c>
      <c r="K32" s="63"/>
      <c r="L32" s="63"/>
    </row>
    <row r="33" spans="1:14" s="96" customFormat="1" ht="18.600000000000001" customHeight="1" x14ac:dyDescent="0.3">
      <c r="A33" s="316"/>
      <c r="B33" s="318"/>
      <c r="C33" s="330" t="s">
        <v>8</v>
      </c>
      <c r="D33" s="318"/>
      <c r="E33" s="318"/>
      <c r="F33" s="318"/>
      <c r="G33" s="318"/>
      <c r="H33" s="318"/>
      <c r="I33" s="318"/>
      <c r="J33" s="318"/>
      <c r="K33" s="318"/>
      <c r="L33" s="318"/>
    </row>
    <row r="34" spans="1:14" s="96" customFormat="1" ht="18.75" customHeight="1" x14ac:dyDescent="0.25">
      <c r="A34" s="316"/>
      <c r="B34" s="318"/>
      <c r="C34" s="317" t="s">
        <v>5</v>
      </c>
      <c r="D34" s="1" t="s">
        <v>1</v>
      </c>
      <c r="E34" s="63">
        <f>E35+E37+E39+E40</f>
        <v>3853324.9</v>
      </c>
      <c r="F34" s="63" t="s">
        <v>132</v>
      </c>
      <c r="G34" s="63" t="s">
        <v>132</v>
      </c>
      <c r="H34" s="63" t="s">
        <v>132</v>
      </c>
      <c r="I34" s="63">
        <f>I35+I37+I39+I40</f>
        <v>3853285.1999999993</v>
      </c>
      <c r="J34" s="63">
        <f>I34/E34*100</f>
        <v>99.998969720928528</v>
      </c>
      <c r="K34" s="63" t="s">
        <v>132</v>
      </c>
      <c r="L34" s="63" t="s">
        <v>132</v>
      </c>
    </row>
    <row r="35" spans="1:14" s="96" customFormat="1" ht="23.25" customHeight="1" x14ac:dyDescent="0.25">
      <c r="A35" s="316"/>
      <c r="B35" s="318"/>
      <c r="C35" s="318"/>
      <c r="D35" s="1" t="s">
        <v>2</v>
      </c>
      <c r="E35" s="63">
        <f>E73+E167+E381</f>
        <v>298461.09999999998</v>
      </c>
      <c r="F35" s="63">
        <f>F73+F167+F381</f>
        <v>298461.09999999998</v>
      </c>
      <c r="G35" s="63">
        <f>G73+G167+G381</f>
        <v>298461.09999999998</v>
      </c>
      <c r="H35" s="63">
        <f>H73+H167+H381</f>
        <v>298421.8</v>
      </c>
      <c r="I35" s="63">
        <f>I73+I167+I381</f>
        <v>298421.8</v>
      </c>
      <c r="J35" s="63">
        <f t="shared" ref="J35:J40" si="18">I35/E35*100</f>
        <v>99.98683245488273</v>
      </c>
      <c r="K35" s="63">
        <f>H35/E35*100</f>
        <v>99.98683245488273</v>
      </c>
      <c r="L35" s="63">
        <f>H35/F35*100</f>
        <v>99.98683245488273</v>
      </c>
    </row>
    <row r="36" spans="1:14" s="96" customFormat="1" ht="41.4" x14ac:dyDescent="0.25">
      <c r="A36" s="316"/>
      <c r="B36" s="318"/>
      <c r="C36" s="318"/>
      <c r="D36" s="1" t="s">
        <v>26</v>
      </c>
      <c r="E36" s="63">
        <f t="shared" ref="E36:F38" si="19">E74+E168+E382</f>
        <v>0</v>
      </c>
      <c r="F36" s="63">
        <f>F74+F168+F382</f>
        <v>175958</v>
      </c>
      <c r="G36" s="63">
        <f t="shared" ref="G36:G38" si="20">G74+G161+G168</f>
        <v>0</v>
      </c>
      <c r="H36" s="63">
        <f>H74+H168+H382</f>
        <v>175958</v>
      </c>
      <c r="I36" s="63">
        <f>I74+I168+I382</f>
        <v>175958</v>
      </c>
      <c r="J36" s="63"/>
      <c r="K36" s="63"/>
      <c r="L36" s="63">
        <f t="shared" ref="L36:L38" si="21">H36/F36*100</f>
        <v>100</v>
      </c>
      <c r="N36" s="101"/>
    </row>
    <row r="37" spans="1:14" s="96" customFormat="1" ht="27.6" x14ac:dyDescent="0.25">
      <c r="A37" s="316"/>
      <c r="B37" s="318"/>
      <c r="C37" s="318"/>
      <c r="D37" s="1" t="s">
        <v>3</v>
      </c>
      <c r="E37" s="63">
        <f>E75+E169+E383</f>
        <v>3469320</v>
      </c>
      <c r="F37" s="63">
        <f>F75+F169+F383</f>
        <v>3469320</v>
      </c>
      <c r="G37" s="63">
        <f>G75+G169+G383</f>
        <v>3469320</v>
      </c>
      <c r="H37" s="63">
        <f>H75+H169+H383</f>
        <v>3469319.5999999996</v>
      </c>
      <c r="I37" s="63">
        <f>I75+I169+I383</f>
        <v>3469319.5999999996</v>
      </c>
      <c r="J37" s="63">
        <f t="shared" si="18"/>
        <v>99.99998847036305</v>
      </c>
      <c r="K37" s="63">
        <f t="shared" ref="K37" si="22">H37/E37*100</f>
        <v>99.99998847036305</v>
      </c>
      <c r="L37" s="63">
        <f t="shared" si="21"/>
        <v>99.99998847036305</v>
      </c>
    </row>
    <row r="38" spans="1:14" s="96" customFormat="1" ht="55.2" x14ac:dyDescent="0.25">
      <c r="A38" s="316"/>
      <c r="B38" s="318"/>
      <c r="C38" s="318"/>
      <c r="D38" s="1" t="s">
        <v>27</v>
      </c>
      <c r="E38" s="63">
        <f t="shared" si="19"/>
        <v>0</v>
      </c>
      <c r="F38" s="63">
        <f t="shared" si="19"/>
        <v>3469320</v>
      </c>
      <c r="G38" s="63">
        <f t="shared" si="20"/>
        <v>0</v>
      </c>
      <c r="H38" s="63">
        <f t="shared" ref="H38:I38" si="23">H76+H170+H384</f>
        <v>3469319.5999999996</v>
      </c>
      <c r="I38" s="63">
        <f t="shared" si="23"/>
        <v>3469319.5999999996</v>
      </c>
      <c r="J38" s="63"/>
      <c r="K38" s="63"/>
      <c r="L38" s="63">
        <f t="shared" si="21"/>
        <v>99.99998847036305</v>
      </c>
    </row>
    <row r="39" spans="1:14" s="96" customFormat="1" ht="30.75" customHeight="1" x14ac:dyDescent="0.25">
      <c r="A39" s="316"/>
      <c r="B39" s="318"/>
      <c r="C39" s="318"/>
      <c r="D39" s="1" t="s">
        <v>6</v>
      </c>
      <c r="E39" s="63">
        <f>E77+E171+E385</f>
        <v>0</v>
      </c>
      <c r="F39" s="63" t="s">
        <v>132</v>
      </c>
      <c r="G39" s="63" t="s">
        <v>132</v>
      </c>
      <c r="H39" s="63" t="s">
        <v>132</v>
      </c>
      <c r="I39" s="63">
        <f t="shared" ref="I39" si="24">I77+I164+I171</f>
        <v>0</v>
      </c>
      <c r="J39" s="63"/>
      <c r="K39" s="63"/>
      <c r="L39" s="63"/>
    </row>
    <row r="40" spans="1:14" s="96" customFormat="1" ht="28.5" customHeight="1" x14ac:dyDescent="0.25">
      <c r="A40" s="316"/>
      <c r="B40" s="318"/>
      <c r="C40" s="318"/>
      <c r="D40" s="1" t="s">
        <v>4</v>
      </c>
      <c r="E40" s="63">
        <f>E78+E172+E386</f>
        <v>85543.8</v>
      </c>
      <c r="F40" s="63" t="s">
        <v>132</v>
      </c>
      <c r="G40" s="63" t="s">
        <v>132</v>
      </c>
      <c r="H40" s="63" t="s">
        <v>132</v>
      </c>
      <c r="I40" s="63">
        <f t="shared" ref="I40" si="25">I78+I165+I172</f>
        <v>85543.8</v>
      </c>
      <c r="J40" s="63">
        <f t="shared" si="18"/>
        <v>100</v>
      </c>
      <c r="K40" s="63"/>
      <c r="L40" s="63"/>
    </row>
    <row r="41" spans="1:14" s="96" customFormat="1" ht="18.600000000000001" customHeight="1" x14ac:dyDescent="0.25">
      <c r="A41" s="316"/>
      <c r="B41" s="318"/>
      <c r="C41" s="317" t="s">
        <v>9</v>
      </c>
      <c r="D41" s="1" t="s">
        <v>1</v>
      </c>
      <c r="E41" s="63">
        <f>E42+E44+E47</f>
        <v>468120</v>
      </c>
      <c r="F41" s="63" t="s">
        <v>132</v>
      </c>
      <c r="G41" s="63" t="s">
        <v>132</v>
      </c>
      <c r="H41" s="63" t="s">
        <v>132</v>
      </c>
      <c r="I41" s="63">
        <f t="shared" ref="I41" si="26">I42+I44</f>
        <v>468120</v>
      </c>
      <c r="J41" s="63">
        <f>I41/E41*100</f>
        <v>100</v>
      </c>
      <c r="K41" s="63" t="s">
        <v>132</v>
      </c>
      <c r="L41" s="63" t="s">
        <v>132</v>
      </c>
    </row>
    <row r="42" spans="1:14" s="96" customFormat="1" ht="21.6" customHeight="1" x14ac:dyDescent="0.25">
      <c r="A42" s="316"/>
      <c r="B42" s="318"/>
      <c r="C42" s="318"/>
      <c r="D42" s="1" t="s">
        <v>2</v>
      </c>
      <c r="E42" s="63">
        <f>E80+E388</f>
        <v>463711.1</v>
      </c>
      <c r="F42" s="63">
        <f>F80+F388</f>
        <v>463711.1</v>
      </c>
      <c r="G42" s="63">
        <f>G80+G388</f>
        <v>463711.1</v>
      </c>
      <c r="H42" s="63">
        <f>H80+H388</f>
        <v>463711.1</v>
      </c>
      <c r="I42" s="63">
        <f>I80+I388</f>
        <v>463711.1</v>
      </c>
      <c r="J42" s="63">
        <f t="shared" ref="J42:J44" si="27">I42/E42*100</f>
        <v>100</v>
      </c>
      <c r="K42" s="63">
        <f>H42/E42*100</f>
        <v>100</v>
      </c>
      <c r="L42" s="63">
        <f>H42/F42*100</f>
        <v>100</v>
      </c>
    </row>
    <row r="43" spans="1:14" s="96" customFormat="1" ht="57.6" customHeight="1" x14ac:dyDescent="0.25">
      <c r="A43" s="316"/>
      <c r="B43" s="318"/>
      <c r="C43" s="318"/>
      <c r="D43" s="1" t="s">
        <v>26</v>
      </c>
      <c r="E43" s="63">
        <f>E81+E389</f>
        <v>0</v>
      </c>
      <c r="F43" s="63">
        <f>F81+F390</f>
        <v>90</v>
      </c>
      <c r="G43" s="63"/>
      <c r="H43" s="63">
        <f t="shared" ref="H43:I45" si="28">H81+H389</f>
        <v>90</v>
      </c>
      <c r="I43" s="63">
        <f t="shared" si="28"/>
        <v>90</v>
      </c>
      <c r="J43" s="63"/>
      <c r="K43" s="63"/>
      <c r="L43" s="63">
        <f>H43/F43*100</f>
        <v>100</v>
      </c>
    </row>
    <row r="44" spans="1:14" s="96" customFormat="1" ht="27.6" x14ac:dyDescent="0.25">
      <c r="A44" s="316"/>
      <c r="B44" s="318"/>
      <c r="C44" s="318"/>
      <c r="D44" s="1" t="s">
        <v>3</v>
      </c>
      <c r="E44" s="63">
        <f>E82+E390</f>
        <v>4408.8999999999996</v>
      </c>
      <c r="F44" s="63">
        <f>F82+F390</f>
        <v>4408.8999999999996</v>
      </c>
      <c r="G44" s="63">
        <f>G82+G390</f>
        <v>4408.8999999999996</v>
      </c>
      <c r="H44" s="63">
        <f t="shared" si="28"/>
        <v>4408.8999999999996</v>
      </c>
      <c r="I44" s="63">
        <f t="shared" si="28"/>
        <v>4408.8999999999996</v>
      </c>
      <c r="J44" s="63">
        <f t="shared" si="27"/>
        <v>100</v>
      </c>
      <c r="K44" s="63">
        <f t="shared" ref="K44" si="29">H44/E44*100</f>
        <v>100</v>
      </c>
      <c r="L44" s="63">
        <f t="shared" ref="L44:L45" si="30">H44/F44*100</f>
        <v>100</v>
      </c>
    </row>
    <row r="45" spans="1:14" s="96" customFormat="1" ht="59.4" customHeight="1" x14ac:dyDescent="0.25">
      <c r="A45" s="316"/>
      <c r="B45" s="318"/>
      <c r="C45" s="318"/>
      <c r="D45" s="1" t="s">
        <v>27</v>
      </c>
      <c r="E45" s="63">
        <f>E83+E391</f>
        <v>0</v>
      </c>
      <c r="F45" s="63">
        <f>F83+F391</f>
        <v>4408.8999999999996</v>
      </c>
      <c r="G45" s="63"/>
      <c r="H45" s="63">
        <f t="shared" si="28"/>
        <v>4408.8999999999996</v>
      </c>
      <c r="I45" s="63">
        <f t="shared" si="28"/>
        <v>4408.8999999999996</v>
      </c>
      <c r="J45" s="63"/>
      <c r="K45" s="63"/>
      <c r="L45" s="63">
        <f t="shared" si="30"/>
        <v>100</v>
      </c>
    </row>
    <row r="46" spans="1:14" s="96" customFormat="1" ht="27.6" x14ac:dyDescent="0.25">
      <c r="A46" s="316"/>
      <c r="B46" s="318"/>
      <c r="C46" s="318"/>
      <c r="D46" s="1" t="s">
        <v>6</v>
      </c>
      <c r="E46" s="63">
        <f>E84+E392</f>
        <v>0</v>
      </c>
      <c r="F46" s="63" t="s">
        <v>132</v>
      </c>
      <c r="G46" s="63" t="s">
        <v>132</v>
      </c>
      <c r="H46" s="63" t="s">
        <v>132</v>
      </c>
      <c r="I46" s="63"/>
      <c r="J46" s="63"/>
      <c r="K46" s="63"/>
      <c r="L46" s="63"/>
    </row>
    <row r="47" spans="1:14" s="96" customFormat="1" ht="27.6" x14ac:dyDescent="0.25">
      <c r="A47" s="316"/>
      <c r="B47" s="318"/>
      <c r="C47" s="318"/>
      <c r="D47" s="1" t="s">
        <v>4</v>
      </c>
      <c r="E47" s="63">
        <f>E85+E393</f>
        <v>0</v>
      </c>
      <c r="F47" s="63" t="s">
        <v>132</v>
      </c>
      <c r="G47" s="63" t="s">
        <v>132</v>
      </c>
      <c r="H47" s="63" t="s">
        <v>132</v>
      </c>
      <c r="I47" s="63"/>
      <c r="J47" s="63"/>
      <c r="K47" s="63"/>
      <c r="L47" s="63"/>
    </row>
    <row r="48" spans="1:14" s="96" customFormat="1" ht="20.25" customHeight="1" x14ac:dyDescent="0.25">
      <c r="A48" s="316">
        <v>2</v>
      </c>
      <c r="B48" s="320" t="s">
        <v>10</v>
      </c>
      <c r="C48" s="317" t="s">
        <v>165</v>
      </c>
      <c r="D48" s="1" t="s">
        <v>1</v>
      </c>
      <c r="E48" s="63">
        <f>E49+E51+E54</f>
        <v>2964015.1999999997</v>
      </c>
      <c r="F48" s="63" t="s">
        <v>132</v>
      </c>
      <c r="G48" s="63" t="s">
        <v>132</v>
      </c>
      <c r="H48" s="63" t="s">
        <v>132</v>
      </c>
      <c r="I48" s="63">
        <f>I49+I51+I53+I54</f>
        <v>2964014.7999999993</v>
      </c>
      <c r="J48" s="63">
        <f>I48/E48*100</f>
        <v>99.999986504792531</v>
      </c>
      <c r="K48" s="63" t="s">
        <v>132</v>
      </c>
      <c r="L48" s="63" t="s">
        <v>132</v>
      </c>
    </row>
    <row r="49" spans="1:12" s="96" customFormat="1" ht="20.25" customHeight="1" x14ac:dyDescent="0.25">
      <c r="A49" s="316"/>
      <c r="B49" s="318"/>
      <c r="C49" s="317"/>
      <c r="D49" s="1" t="s">
        <v>2</v>
      </c>
      <c r="E49" s="63">
        <f>E57+E65</f>
        <v>184899.20000000001</v>
      </c>
      <c r="F49" s="63">
        <f>F57+F65</f>
        <v>184899.20000000001</v>
      </c>
      <c r="G49" s="63">
        <f>G57+G65</f>
        <v>184899.20000000001</v>
      </c>
      <c r="H49" s="63">
        <f>H57+H65</f>
        <v>184899.20000000001</v>
      </c>
      <c r="I49" s="63">
        <f>I57+I65</f>
        <v>184899.20000000001</v>
      </c>
      <c r="J49" s="63">
        <f t="shared" ref="J49:J51" si="31">I49/E49*100</f>
        <v>100</v>
      </c>
      <c r="K49" s="63">
        <f>H49/E49*100</f>
        <v>100</v>
      </c>
      <c r="L49" s="63">
        <f>H49/F49*100</f>
        <v>100</v>
      </c>
    </row>
    <row r="50" spans="1:12" s="96" customFormat="1" ht="56.4" customHeight="1" x14ac:dyDescent="0.25">
      <c r="A50" s="316"/>
      <c r="B50" s="318"/>
      <c r="C50" s="317"/>
      <c r="D50" s="1" t="s">
        <v>26</v>
      </c>
      <c r="E50" s="63">
        <f t="shared" ref="E50:I54" si="32">E58+E66</f>
        <v>0</v>
      </c>
      <c r="F50" s="63">
        <f>F58+F66</f>
        <v>157519.6</v>
      </c>
      <c r="G50" s="63">
        <f t="shared" ref="G50:G52" si="33">G74+G81</f>
        <v>0</v>
      </c>
      <c r="H50" s="63">
        <f>H58+H66</f>
        <v>157519.6</v>
      </c>
      <c r="I50" s="63">
        <f>I58+I66</f>
        <v>157519.6</v>
      </c>
      <c r="J50" s="63"/>
      <c r="K50" s="63"/>
      <c r="L50" s="63">
        <f>H50/F50*100</f>
        <v>100</v>
      </c>
    </row>
    <row r="51" spans="1:12" s="96" customFormat="1" ht="30" customHeight="1" x14ac:dyDescent="0.25">
      <c r="A51" s="316"/>
      <c r="B51" s="318"/>
      <c r="C51" s="317"/>
      <c r="D51" s="1" t="s">
        <v>3</v>
      </c>
      <c r="E51" s="63">
        <f>E59+E67</f>
        <v>2693572.1999999997</v>
      </c>
      <c r="F51" s="63">
        <f>F59+F67</f>
        <v>2693572.1999999997</v>
      </c>
      <c r="G51" s="63">
        <f>G59+G67</f>
        <v>2693572.1999999997</v>
      </c>
      <c r="H51" s="63">
        <f>H59+H67</f>
        <v>2693571.7999999993</v>
      </c>
      <c r="I51" s="63">
        <f>I59+I67</f>
        <v>2693571.7999999993</v>
      </c>
      <c r="J51" s="63">
        <f t="shared" si="31"/>
        <v>99.999985149831872</v>
      </c>
      <c r="K51" s="63">
        <f t="shared" ref="K51" si="34">H51/E51*100</f>
        <v>99.999985149831872</v>
      </c>
      <c r="L51" s="63">
        <f t="shared" ref="L51:L52" si="35">H51/F51*100</f>
        <v>99.999985149831872</v>
      </c>
    </row>
    <row r="52" spans="1:12" s="96" customFormat="1" ht="55.2" x14ac:dyDescent="0.25">
      <c r="A52" s="316"/>
      <c r="B52" s="318"/>
      <c r="C52" s="317"/>
      <c r="D52" s="1" t="s">
        <v>27</v>
      </c>
      <c r="E52" s="63">
        <f t="shared" si="32"/>
        <v>0</v>
      </c>
      <c r="F52" s="63">
        <f t="shared" si="32"/>
        <v>2693572.1999999997</v>
      </c>
      <c r="G52" s="63">
        <f t="shared" si="33"/>
        <v>0</v>
      </c>
      <c r="H52" s="63">
        <f t="shared" si="32"/>
        <v>2693571.7999999993</v>
      </c>
      <c r="I52" s="63">
        <f t="shared" si="32"/>
        <v>2693571.7999999993</v>
      </c>
      <c r="J52" s="63"/>
      <c r="K52" s="63"/>
      <c r="L52" s="63">
        <f t="shared" si="35"/>
        <v>99.999985149831872</v>
      </c>
    </row>
    <row r="53" spans="1:12" s="96" customFormat="1" ht="27.6" x14ac:dyDescent="0.25">
      <c r="A53" s="316"/>
      <c r="B53" s="318"/>
      <c r="C53" s="317"/>
      <c r="D53" s="1" t="s">
        <v>6</v>
      </c>
      <c r="E53" s="63">
        <f t="shared" si="32"/>
        <v>0</v>
      </c>
      <c r="F53" s="63" t="s">
        <v>132</v>
      </c>
      <c r="G53" s="63" t="s">
        <v>132</v>
      </c>
      <c r="H53" s="63" t="s">
        <v>132</v>
      </c>
      <c r="I53" s="63">
        <f>I77+I84</f>
        <v>0</v>
      </c>
      <c r="J53" s="63"/>
      <c r="K53" s="63"/>
      <c r="L53" s="63"/>
    </row>
    <row r="54" spans="1:12" s="96" customFormat="1" ht="41.25" customHeight="1" x14ac:dyDescent="0.25">
      <c r="A54" s="316"/>
      <c r="B54" s="318"/>
      <c r="C54" s="317"/>
      <c r="D54" s="1" t="s">
        <v>4</v>
      </c>
      <c r="E54" s="63">
        <f t="shared" si="32"/>
        <v>85543.8</v>
      </c>
      <c r="F54" s="63" t="s">
        <v>132</v>
      </c>
      <c r="G54" s="63" t="s">
        <v>132</v>
      </c>
      <c r="H54" s="63" t="s">
        <v>132</v>
      </c>
      <c r="I54" s="63">
        <f t="shared" si="32"/>
        <v>85543.8</v>
      </c>
      <c r="J54" s="63">
        <f>I54/E54*100</f>
        <v>100</v>
      </c>
      <c r="K54" s="63"/>
      <c r="L54" s="63"/>
    </row>
    <row r="55" spans="1:12" s="96" customFormat="1" ht="18" customHeight="1" x14ac:dyDescent="0.25">
      <c r="A55" s="316"/>
      <c r="B55" s="318"/>
      <c r="C55" s="320" t="s">
        <v>7</v>
      </c>
      <c r="D55" s="320"/>
      <c r="E55" s="320"/>
      <c r="F55" s="320"/>
      <c r="G55" s="320"/>
      <c r="H55" s="320"/>
      <c r="I55" s="320"/>
      <c r="J55" s="320"/>
      <c r="K55" s="320"/>
      <c r="L55" s="320"/>
    </row>
    <row r="56" spans="1:12" s="96" customFormat="1" ht="16.5" customHeight="1" x14ac:dyDescent="0.25">
      <c r="A56" s="316"/>
      <c r="B56" s="318"/>
      <c r="C56" s="329"/>
      <c r="D56" s="1" t="s">
        <v>1</v>
      </c>
      <c r="E56" s="63">
        <f>E57+E59+E62</f>
        <v>85206.5</v>
      </c>
      <c r="F56" s="63" t="s">
        <v>132</v>
      </c>
      <c r="G56" s="63" t="s">
        <v>132</v>
      </c>
      <c r="H56" s="63" t="s">
        <v>132</v>
      </c>
      <c r="I56" s="63">
        <f>I57+I59+I61+I62</f>
        <v>85206.5</v>
      </c>
      <c r="J56" s="63">
        <f>I56/E56*100</f>
        <v>100</v>
      </c>
      <c r="K56" s="63" t="s">
        <v>132</v>
      </c>
      <c r="L56" s="63" t="s">
        <v>132</v>
      </c>
    </row>
    <row r="57" spans="1:12" s="96" customFormat="1" ht="19.2" customHeight="1" x14ac:dyDescent="0.25">
      <c r="A57" s="316"/>
      <c r="B57" s="318"/>
      <c r="C57" s="329"/>
      <c r="D57" s="1" t="s">
        <v>2</v>
      </c>
      <c r="E57" s="63">
        <f>E88+E124</f>
        <v>1704.1000000000001</v>
      </c>
      <c r="F57" s="63">
        <f t="shared" ref="F57:I58" si="36">F88+F124</f>
        <v>1704.1000000000001</v>
      </c>
      <c r="G57" s="63">
        <f t="shared" si="36"/>
        <v>1704.1000000000001</v>
      </c>
      <c r="H57" s="63">
        <f t="shared" si="36"/>
        <v>1704.1000000000001</v>
      </c>
      <c r="I57" s="63">
        <f t="shared" si="36"/>
        <v>1704.1000000000001</v>
      </c>
      <c r="J57" s="63">
        <f t="shared" ref="J57:J59" si="37">I57/E57*100</f>
        <v>100</v>
      </c>
      <c r="K57" s="63">
        <f>H57/E57*100</f>
        <v>100</v>
      </c>
      <c r="L57" s="63">
        <f>H57/F57*100</f>
        <v>100</v>
      </c>
    </row>
    <row r="58" spans="1:12" s="96" customFormat="1" ht="57.6" customHeight="1" x14ac:dyDescent="0.25">
      <c r="A58" s="316"/>
      <c r="B58" s="318"/>
      <c r="C58" s="329"/>
      <c r="D58" s="1" t="s">
        <v>26</v>
      </c>
      <c r="E58" s="63"/>
      <c r="F58" s="63">
        <f t="shared" si="36"/>
        <v>1704.1000000000001</v>
      </c>
      <c r="G58" s="63"/>
      <c r="H58" s="63">
        <f t="shared" si="36"/>
        <v>1704.1000000000001</v>
      </c>
      <c r="I58" s="63">
        <f t="shared" si="36"/>
        <v>1704.1000000000001</v>
      </c>
      <c r="J58" s="63"/>
      <c r="K58" s="63"/>
      <c r="L58" s="63">
        <f t="shared" ref="L58:L60" si="38">H58/F58*100</f>
        <v>100</v>
      </c>
    </row>
    <row r="59" spans="1:12" s="96" customFormat="1" ht="30" customHeight="1" x14ac:dyDescent="0.25">
      <c r="A59" s="316"/>
      <c r="B59" s="318"/>
      <c r="C59" s="329"/>
      <c r="D59" s="1" t="s">
        <v>3</v>
      </c>
      <c r="E59" s="63">
        <f>E90+E126</f>
        <v>83502.399999999994</v>
      </c>
      <c r="F59" s="63">
        <f t="shared" ref="F59:I60" si="39">F90+F126</f>
        <v>83502.399999999994</v>
      </c>
      <c r="G59" s="63">
        <f t="shared" si="39"/>
        <v>83502.399999999994</v>
      </c>
      <c r="H59" s="63">
        <f t="shared" si="39"/>
        <v>83502.399999999994</v>
      </c>
      <c r="I59" s="63">
        <f t="shared" si="39"/>
        <v>83502.399999999994</v>
      </c>
      <c r="J59" s="63">
        <f t="shared" si="37"/>
        <v>100</v>
      </c>
      <c r="K59" s="63">
        <f t="shared" ref="K59" si="40">H59/E59*100</f>
        <v>100</v>
      </c>
      <c r="L59" s="63">
        <f t="shared" si="38"/>
        <v>100</v>
      </c>
    </row>
    <row r="60" spans="1:12" s="96" customFormat="1" ht="57" customHeight="1" x14ac:dyDescent="0.25">
      <c r="A60" s="316"/>
      <c r="B60" s="318"/>
      <c r="C60" s="329"/>
      <c r="D60" s="1" t="s">
        <v>27</v>
      </c>
      <c r="E60" s="63"/>
      <c r="F60" s="63">
        <f t="shared" si="39"/>
        <v>83502.399999999994</v>
      </c>
      <c r="G60" s="63"/>
      <c r="H60" s="63">
        <f t="shared" si="39"/>
        <v>83502.399999999994</v>
      </c>
      <c r="I60" s="63">
        <f t="shared" si="39"/>
        <v>83502.399999999994</v>
      </c>
      <c r="J60" s="63"/>
      <c r="K60" s="63"/>
      <c r="L60" s="63">
        <f t="shared" si="38"/>
        <v>100</v>
      </c>
    </row>
    <row r="61" spans="1:12" s="96" customFormat="1" ht="27.75" customHeight="1" x14ac:dyDescent="0.25">
      <c r="A61" s="316"/>
      <c r="B61" s="318"/>
      <c r="C61" s="329"/>
      <c r="D61" s="1" t="s">
        <v>6</v>
      </c>
      <c r="E61" s="63"/>
      <c r="F61" s="63"/>
      <c r="G61" s="63"/>
      <c r="H61" s="63"/>
      <c r="I61" s="63"/>
      <c r="J61" s="63"/>
      <c r="K61" s="63"/>
      <c r="L61" s="63"/>
    </row>
    <row r="62" spans="1:12" s="96" customFormat="1" ht="44.4" customHeight="1" x14ac:dyDescent="0.25">
      <c r="A62" s="316"/>
      <c r="B62" s="318"/>
      <c r="C62" s="329"/>
      <c r="D62" s="1" t="s">
        <v>4</v>
      </c>
      <c r="E62" s="63">
        <f>E93+E129</f>
        <v>0</v>
      </c>
      <c r="F62" s="63">
        <f t="shared" ref="F62:G62" si="41">F93+F129</f>
        <v>0</v>
      </c>
      <c r="G62" s="63">
        <f t="shared" si="41"/>
        <v>0</v>
      </c>
      <c r="H62" s="63"/>
      <c r="I62" s="63"/>
      <c r="J62" s="63"/>
      <c r="K62" s="63"/>
      <c r="L62" s="63"/>
    </row>
    <row r="63" spans="1:12" s="96" customFormat="1" ht="21" customHeight="1" x14ac:dyDescent="0.25">
      <c r="A63" s="316"/>
      <c r="B63" s="318"/>
      <c r="C63" s="320" t="s">
        <v>152</v>
      </c>
      <c r="D63" s="320"/>
      <c r="E63" s="320"/>
      <c r="F63" s="320"/>
      <c r="G63" s="320"/>
      <c r="H63" s="320"/>
      <c r="I63" s="320"/>
      <c r="J63" s="320"/>
      <c r="K63" s="320"/>
      <c r="L63" s="320"/>
    </row>
    <row r="64" spans="1:12" s="96" customFormat="1" ht="19.2" customHeight="1" x14ac:dyDescent="0.25">
      <c r="A64" s="316"/>
      <c r="B64" s="318"/>
      <c r="C64" s="329"/>
      <c r="D64" s="1" t="s">
        <v>1</v>
      </c>
      <c r="E64" s="63">
        <f>E65+E67+E69+E70</f>
        <v>2878808.6999999997</v>
      </c>
      <c r="F64" s="63" t="s">
        <v>132</v>
      </c>
      <c r="G64" s="63" t="s">
        <v>132</v>
      </c>
      <c r="H64" s="63" t="s">
        <v>132</v>
      </c>
      <c r="I64" s="63">
        <f>I65+I67+I69+I70</f>
        <v>2878808.2999999993</v>
      </c>
      <c r="J64" s="63">
        <f>I64/E64*100</f>
        <v>99.999986105363632</v>
      </c>
      <c r="K64" s="63" t="s">
        <v>132</v>
      </c>
      <c r="L64" s="63" t="s">
        <v>132</v>
      </c>
    </row>
    <row r="65" spans="1:12" s="96" customFormat="1" ht="23.4" customHeight="1" x14ac:dyDescent="0.25">
      <c r="A65" s="316"/>
      <c r="B65" s="318"/>
      <c r="C65" s="329"/>
      <c r="D65" s="1" t="s">
        <v>2</v>
      </c>
      <c r="E65" s="63">
        <f>E205+E212+E219+E226+E233+E240+E247+E289+E352+E359+E366</f>
        <v>183195.1</v>
      </c>
      <c r="F65" s="63">
        <f>F205+F212+F219+F226+F233+F240+F247+F289+F352+F359+F366</f>
        <v>183195.1</v>
      </c>
      <c r="G65" s="63">
        <f t="shared" ref="G65:I65" si="42">G205+G212+G219+G226+G233+G240+G247+G289+G352+G359+G366</f>
        <v>183195.1</v>
      </c>
      <c r="H65" s="63">
        <f t="shared" si="42"/>
        <v>183195.1</v>
      </c>
      <c r="I65" s="63">
        <f t="shared" si="42"/>
        <v>183195.1</v>
      </c>
      <c r="J65" s="63">
        <f t="shared" ref="J65:J70" si="43">I65/E65*100</f>
        <v>100</v>
      </c>
      <c r="K65" s="63">
        <f>H65/E65*100</f>
        <v>100</v>
      </c>
      <c r="L65" s="63">
        <f>H65/F65*100</f>
        <v>100</v>
      </c>
    </row>
    <row r="66" spans="1:12" s="96" customFormat="1" ht="58.2" customHeight="1" x14ac:dyDescent="0.25">
      <c r="A66" s="316"/>
      <c r="B66" s="318"/>
      <c r="C66" s="329"/>
      <c r="D66" s="1" t="s">
        <v>26</v>
      </c>
      <c r="E66" s="63"/>
      <c r="F66" s="63">
        <f>F206+F213+F220+F227+F234+F241+F248+F290+F353+F360+F367</f>
        <v>155815.5</v>
      </c>
      <c r="G66" s="63">
        <v>0</v>
      </c>
      <c r="H66" s="63">
        <f t="shared" ref="H66:I68" si="44">H206+H213+H220+H227+H234+H241+H248+H290+H353+H360+H367</f>
        <v>155815.5</v>
      </c>
      <c r="I66" s="63">
        <f t="shared" si="44"/>
        <v>155815.5</v>
      </c>
      <c r="J66" s="63"/>
      <c r="K66" s="63"/>
      <c r="L66" s="63">
        <f t="shared" ref="L66:L68" si="45">H66/F66*100</f>
        <v>100</v>
      </c>
    </row>
    <row r="67" spans="1:12" s="96" customFormat="1" ht="27" customHeight="1" x14ac:dyDescent="0.25">
      <c r="A67" s="316"/>
      <c r="B67" s="318"/>
      <c r="C67" s="329"/>
      <c r="D67" s="1" t="s">
        <v>3</v>
      </c>
      <c r="E67" s="63">
        <f>E207+E214+E221+E228+E235+E242+E249+E291+E354+E361+E368</f>
        <v>2610069.7999999998</v>
      </c>
      <c r="F67" s="63">
        <f>F207+F214+F221+F228+F235+F242+F249+F291+F354+F361+F368</f>
        <v>2610069.7999999998</v>
      </c>
      <c r="G67" s="63">
        <f>G207+G214+G221+G228+G235+G242+G249+G291+G354+G361+G368</f>
        <v>2610069.7999999998</v>
      </c>
      <c r="H67" s="63">
        <f t="shared" si="44"/>
        <v>2610069.3999999994</v>
      </c>
      <c r="I67" s="63">
        <f t="shared" si="44"/>
        <v>2610069.3999999994</v>
      </c>
      <c r="J67" s="63">
        <f t="shared" si="43"/>
        <v>99.999984674739338</v>
      </c>
      <c r="K67" s="63">
        <f t="shared" ref="K67:K70" si="46">H67/E67*100</f>
        <v>99.999984674739338</v>
      </c>
      <c r="L67" s="63">
        <f t="shared" si="45"/>
        <v>99.999984674739338</v>
      </c>
    </row>
    <row r="68" spans="1:12" s="96" customFormat="1" ht="55.95" customHeight="1" x14ac:dyDescent="0.25">
      <c r="A68" s="316"/>
      <c r="B68" s="318"/>
      <c r="C68" s="329"/>
      <c r="D68" s="1" t="s">
        <v>27</v>
      </c>
      <c r="E68" s="63">
        <f t="shared" ref="E68:G69" si="47">E84+E91</f>
        <v>0</v>
      </c>
      <c r="F68" s="63">
        <f>F208+F215+F222+F229+F236+F243+F250+F292+F355+F362+F369</f>
        <v>2610069.7999999998</v>
      </c>
      <c r="G68" s="63">
        <f t="shared" si="47"/>
        <v>0</v>
      </c>
      <c r="H68" s="63">
        <f t="shared" si="44"/>
        <v>2610069.3999999994</v>
      </c>
      <c r="I68" s="63">
        <f t="shared" si="44"/>
        <v>2610069.3999999994</v>
      </c>
      <c r="J68" s="63"/>
      <c r="K68" s="63"/>
      <c r="L68" s="63">
        <f t="shared" si="45"/>
        <v>99.999984674739338</v>
      </c>
    </row>
    <row r="69" spans="1:12" s="96" customFormat="1" ht="29.4" customHeight="1" x14ac:dyDescent="0.25">
      <c r="A69" s="316"/>
      <c r="B69" s="318"/>
      <c r="C69" s="329"/>
      <c r="D69" s="1" t="s">
        <v>6</v>
      </c>
      <c r="E69" s="63">
        <f t="shared" si="47"/>
        <v>0</v>
      </c>
      <c r="F69" s="63">
        <f>F209+F216+F223+F230+F244+F251+F293+F356+F370</f>
        <v>0</v>
      </c>
      <c r="G69" s="63">
        <f t="shared" si="47"/>
        <v>0</v>
      </c>
      <c r="H69" s="63">
        <f t="shared" ref="H69:I70" si="48">H209+H216+H223+H230+H244+H251+H293+H356+H370</f>
        <v>0</v>
      </c>
      <c r="I69" s="63">
        <f t="shared" si="48"/>
        <v>0</v>
      </c>
      <c r="J69" s="63"/>
      <c r="K69" s="63"/>
      <c r="L69" s="63"/>
    </row>
    <row r="70" spans="1:12" s="96" customFormat="1" ht="27" customHeight="1" x14ac:dyDescent="0.25">
      <c r="A70" s="316"/>
      <c r="B70" s="318"/>
      <c r="C70" s="329"/>
      <c r="D70" s="1" t="s">
        <v>4</v>
      </c>
      <c r="E70" s="63">
        <f>E210+E217+E224+E231+E245+E252+E294+E357+E371</f>
        <v>85543.8</v>
      </c>
      <c r="F70" s="63">
        <f>F210+F217+F224+F231+F245+F252+F294+F357+F371</f>
        <v>0</v>
      </c>
      <c r="G70" s="63">
        <f>G210+G217+G224+G231+G245+G252+G294+G357+G371</f>
        <v>0</v>
      </c>
      <c r="H70" s="63">
        <f t="shared" si="48"/>
        <v>0</v>
      </c>
      <c r="I70" s="63">
        <f t="shared" si="48"/>
        <v>85543.8</v>
      </c>
      <c r="J70" s="63">
        <f t="shared" si="43"/>
        <v>100</v>
      </c>
      <c r="K70" s="63">
        <f t="shared" si="46"/>
        <v>0</v>
      </c>
      <c r="L70" s="63"/>
    </row>
    <row r="71" spans="1:12" s="96" customFormat="1" ht="19.5" customHeight="1" x14ac:dyDescent="0.25">
      <c r="A71" s="316"/>
      <c r="B71" s="318"/>
      <c r="C71" s="330" t="s">
        <v>8</v>
      </c>
      <c r="D71" s="330"/>
      <c r="E71" s="330"/>
      <c r="F71" s="330"/>
      <c r="G71" s="330"/>
      <c r="H71" s="330"/>
      <c r="I71" s="330"/>
      <c r="J71" s="330"/>
      <c r="K71" s="330"/>
      <c r="L71" s="330"/>
    </row>
    <row r="72" spans="1:12" s="96" customFormat="1" ht="22.5" customHeight="1" x14ac:dyDescent="0.25">
      <c r="A72" s="316"/>
      <c r="B72" s="318"/>
      <c r="C72" s="317" t="s">
        <v>5</v>
      </c>
      <c r="D72" s="1" t="s">
        <v>1</v>
      </c>
      <c r="E72" s="63">
        <f>E73+E75+E77+E78</f>
        <v>2959041.3</v>
      </c>
      <c r="F72" s="63" t="s">
        <v>132</v>
      </c>
      <c r="G72" s="63" t="s">
        <v>132</v>
      </c>
      <c r="H72" s="63" t="s">
        <v>132</v>
      </c>
      <c r="I72" s="63">
        <f>I73+I75+I77+I78</f>
        <v>2959040.8999999994</v>
      </c>
      <c r="J72" s="63">
        <f>I72/E72*100</f>
        <v>99.999986482108227</v>
      </c>
      <c r="K72" s="63" t="s">
        <v>132</v>
      </c>
      <c r="L72" s="63" t="s">
        <v>132</v>
      </c>
    </row>
    <row r="73" spans="1:12" s="96" customFormat="1" ht="18.75" customHeight="1" x14ac:dyDescent="0.25">
      <c r="A73" s="316"/>
      <c r="B73" s="318"/>
      <c r="C73" s="318"/>
      <c r="D73" s="1" t="s">
        <v>2</v>
      </c>
      <c r="E73" s="63">
        <f>E96+E124+E205+E212+E233+E240+E247+E289+E352+E359+E366</f>
        <v>184334.2</v>
      </c>
      <c r="F73" s="63">
        <f>F96+F124+F205+F212+F233+F240+F247+F289+F352+F359+F366</f>
        <v>184334.2</v>
      </c>
      <c r="G73" s="63">
        <f>G96+G124+G205+G212+G233+G240+G247+G289+G352+G359+G366</f>
        <v>184334.2</v>
      </c>
      <c r="H73" s="63">
        <f>H96+H124+H205+H212+H233+H240+H247+H289+H352+H359+H366</f>
        <v>184334.2</v>
      </c>
      <c r="I73" s="63">
        <f>I96+I124+I205+I212+I233+I240+I247+I289+I352+I359+I366</f>
        <v>184334.2</v>
      </c>
      <c r="J73" s="63">
        <f t="shared" ref="J73:J78" si="49">I73/E73*100</f>
        <v>100</v>
      </c>
      <c r="K73" s="63">
        <f>H73/E73*100</f>
        <v>100</v>
      </c>
      <c r="L73" s="63">
        <f>H73/F73*100</f>
        <v>100</v>
      </c>
    </row>
    <row r="74" spans="1:12" s="96" customFormat="1" ht="58.2" customHeight="1" x14ac:dyDescent="0.25">
      <c r="A74" s="316"/>
      <c r="B74" s="318"/>
      <c r="C74" s="318"/>
      <c r="D74" s="1" t="s">
        <v>26</v>
      </c>
      <c r="E74" s="63">
        <f t="shared" ref="E74:E78" si="50">E97+E125+E206+E213+E234+E241+E248+E290+E353+E367</f>
        <v>0</v>
      </c>
      <c r="F74" s="63">
        <f>F97+F125+F206+F213+F234+F241+F248+F290+F353+F360+F367</f>
        <v>157429.6</v>
      </c>
      <c r="G74" s="63">
        <f>G125+G206+G213+G241+G248+G290+G353</f>
        <v>0</v>
      </c>
      <c r="H74" s="63">
        <f t="shared" ref="H74:I76" si="51">H97+H125+H206+H213+H234+H241+H248+H290+H353+H360+H367</f>
        <v>157429.6</v>
      </c>
      <c r="I74" s="63">
        <f t="shared" si="51"/>
        <v>157429.6</v>
      </c>
      <c r="J74" s="63"/>
      <c r="K74" s="63"/>
      <c r="L74" s="63">
        <f t="shared" ref="L74:L76" si="52">H74/F74*100</f>
        <v>100</v>
      </c>
    </row>
    <row r="75" spans="1:12" s="96" customFormat="1" ht="27.6" x14ac:dyDescent="0.25">
      <c r="A75" s="316"/>
      <c r="B75" s="318"/>
      <c r="C75" s="318"/>
      <c r="D75" s="1" t="s">
        <v>3</v>
      </c>
      <c r="E75" s="63">
        <f>E98+E126+E207+E214+E235+E242+E249+E291+E354+E361+E368</f>
        <v>2689163.3</v>
      </c>
      <c r="F75" s="63">
        <f>F98+F126+F207+F214+F235+F242+F249+F291+F354+F361+F368</f>
        <v>2689163.3</v>
      </c>
      <c r="G75" s="63">
        <f>G98+G126+G207+G214+G235+G242+G249+G291+G354+G361+G368</f>
        <v>2689163.3</v>
      </c>
      <c r="H75" s="63">
        <f t="shared" si="51"/>
        <v>2689162.8999999994</v>
      </c>
      <c r="I75" s="63">
        <f t="shared" si="51"/>
        <v>2689162.8999999994</v>
      </c>
      <c r="J75" s="63">
        <f t="shared" si="49"/>
        <v>99.999985125484926</v>
      </c>
      <c r="K75" s="63">
        <f t="shared" ref="K75:K78" si="53">H75/E75*100</f>
        <v>99.999985125484926</v>
      </c>
      <c r="L75" s="63">
        <f t="shared" si="52"/>
        <v>99.999985125484926</v>
      </c>
    </row>
    <row r="76" spans="1:12" s="96" customFormat="1" ht="60.6" customHeight="1" x14ac:dyDescent="0.25">
      <c r="A76" s="316"/>
      <c r="B76" s="318"/>
      <c r="C76" s="318"/>
      <c r="D76" s="1" t="s">
        <v>27</v>
      </c>
      <c r="E76" s="63">
        <f t="shared" si="50"/>
        <v>0</v>
      </c>
      <c r="F76" s="63">
        <f>F99+F127+F208+F215+F236+F243+F250+F292+F355+F362+F369</f>
        <v>2689163.3</v>
      </c>
      <c r="G76" s="63">
        <f>G127+G208+G215+G243+G250+G292+G355</f>
        <v>0</v>
      </c>
      <c r="H76" s="63">
        <f t="shared" si="51"/>
        <v>2689162.8999999994</v>
      </c>
      <c r="I76" s="63">
        <f t="shared" si="51"/>
        <v>2689162.8999999994</v>
      </c>
      <c r="J76" s="63"/>
      <c r="K76" s="63"/>
      <c r="L76" s="63">
        <f t="shared" si="52"/>
        <v>99.999985125484926</v>
      </c>
    </row>
    <row r="77" spans="1:12" s="96" customFormat="1" ht="27.6" x14ac:dyDescent="0.25">
      <c r="A77" s="316"/>
      <c r="B77" s="318"/>
      <c r="C77" s="318"/>
      <c r="D77" s="1" t="s">
        <v>6</v>
      </c>
      <c r="E77" s="63">
        <f t="shared" si="50"/>
        <v>0</v>
      </c>
      <c r="F77" s="63">
        <f>F128+F209+F216+F244+F251+F293+F356</f>
        <v>0</v>
      </c>
      <c r="G77" s="63">
        <f>G128+G209+G216+G244+G251+G293+G356</f>
        <v>0</v>
      </c>
      <c r="H77" s="63">
        <f>H128+H209+H216+H244+H251+H293+H356</f>
        <v>0</v>
      </c>
      <c r="I77" s="63">
        <f>I128+I209+I216+I244+I251+I293+I356</f>
        <v>0</v>
      </c>
      <c r="J77" s="63"/>
      <c r="K77" s="63"/>
      <c r="L77" s="63"/>
    </row>
    <row r="78" spans="1:12" s="96" customFormat="1" ht="45" customHeight="1" x14ac:dyDescent="0.25">
      <c r="A78" s="316"/>
      <c r="B78" s="318"/>
      <c r="C78" s="318"/>
      <c r="D78" s="1" t="s">
        <v>4</v>
      </c>
      <c r="E78" s="63">
        <f t="shared" si="50"/>
        <v>85543.8</v>
      </c>
      <c r="F78" s="63">
        <f>F129+F210+F217+F245+F252+F294+F357</f>
        <v>0</v>
      </c>
      <c r="G78" s="63">
        <f>G129+G210+G217+G245+G252+G294+G357</f>
        <v>0</v>
      </c>
      <c r="H78" s="63">
        <f>H129+H210+H217+H245+H252+H294+H357</f>
        <v>0</v>
      </c>
      <c r="I78" s="63">
        <f>I93+I129+I210+I217+I245+I252+I294+I357+I371</f>
        <v>85543.8</v>
      </c>
      <c r="J78" s="63">
        <f t="shared" si="49"/>
        <v>100</v>
      </c>
      <c r="K78" s="63">
        <f t="shared" si="53"/>
        <v>0</v>
      </c>
      <c r="L78" s="63"/>
    </row>
    <row r="79" spans="1:12" s="96" customFormat="1" ht="21" customHeight="1" x14ac:dyDescent="0.25">
      <c r="A79" s="316"/>
      <c r="B79" s="318"/>
      <c r="C79" s="317" t="s">
        <v>24</v>
      </c>
      <c r="D79" s="1" t="s">
        <v>1</v>
      </c>
      <c r="E79" s="63">
        <f>E80+E82+E84+E85</f>
        <v>4973.8999999999996</v>
      </c>
      <c r="F79" s="63" t="s">
        <v>132</v>
      </c>
      <c r="G79" s="63" t="s">
        <v>132</v>
      </c>
      <c r="H79" s="63" t="s">
        <v>132</v>
      </c>
      <c r="I79" s="63">
        <f t="shared" ref="I79" si="54">I80+I82+I84+I85</f>
        <v>4973.8999999999996</v>
      </c>
      <c r="J79" s="63">
        <f>I79/E79*100</f>
        <v>100</v>
      </c>
      <c r="K79" s="63" t="s">
        <v>132</v>
      </c>
      <c r="L79" s="63" t="s">
        <v>132</v>
      </c>
    </row>
    <row r="80" spans="1:12" s="96" customFormat="1" ht="21.75" customHeight="1" x14ac:dyDescent="0.25">
      <c r="A80" s="316"/>
      <c r="B80" s="318"/>
      <c r="C80" s="318"/>
      <c r="D80" s="1" t="s">
        <v>2</v>
      </c>
      <c r="E80" s="63">
        <f>E103+E219+E226</f>
        <v>565</v>
      </c>
      <c r="F80" s="63">
        <f t="shared" ref="F80:I81" si="55">F103+F219+F226</f>
        <v>565</v>
      </c>
      <c r="G80" s="63">
        <f t="shared" si="55"/>
        <v>565</v>
      </c>
      <c r="H80" s="63">
        <f t="shared" si="55"/>
        <v>565</v>
      </c>
      <c r="I80" s="63">
        <f t="shared" si="55"/>
        <v>565</v>
      </c>
      <c r="J80" s="63">
        <f t="shared" ref="J80:J82" si="56">I80/E80*100</f>
        <v>100</v>
      </c>
      <c r="K80" s="63">
        <f>H80/E80*100</f>
        <v>100</v>
      </c>
      <c r="L80" s="63">
        <f>H80/F80*100</f>
        <v>100</v>
      </c>
    </row>
    <row r="81" spans="1:12" s="96" customFormat="1" ht="41.4" x14ac:dyDescent="0.25">
      <c r="A81" s="316"/>
      <c r="B81" s="318"/>
      <c r="C81" s="318"/>
      <c r="D81" s="1" t="s">
        <v>26</v>
      </c>
      <c r="E81" s="37">
        <v>0</v>
      </c>
      <c r="F81" s="63">
        <f t="shared" si="55"/>
        <v>90</v>
      </c>
      <c r="G81" s="63">
        <f t="shared" ref="G81" si="57">G220+G227</f>
        <v>0</v>
      </c>
      <c r="H81" s="63">
        <f t="shared" si="55"/>
        <v>90</v>
      </c>
      <c r="I81" s="63">
        <f t="shared" si="55"/>
        <v>90</v>
      </c>
      <c r="J81" s="63"/>
      <c r="K81" s="63"/>
      <c r="L81" s="63">
        <f t="shared" ref="L81:L83" si="58">H81/F81*100</f>
        <v>100</v>
      </c>
    </row>
    <row r="82" spans="1:12" s="96" customFormat="1" ht="27.6" x14ac:dyDescent="0.25">
      <c r="A82" s="316"/>
      <c r="B82" s="318"/>
      <c r="C82" s="318"/>
      <c r="D82" s="1" t="s">
        <v>3</v>
      </c>
      <c r="E82" s="63">
        <f>E105+E221+E228</f>
        <v>4408.8999999999996</v>
      </c>
      <c r="F82" s="63">
        <f>F105+F221+F228</f>
        <v>4408.8999999999996</v>
      </c>
      <c r="G82" s="63">
        <f>G105+G221+G228</f>
        <v>4408.8999999999996</v>
      </c>
      <c r="H82" s="63">
        <f>H105+H221+H228</f>
        <v>4408.8999999999996</v>
      </c>
      <c r="I82" s="63">
        <f>I105+I221+I228</f>
        <v>4408.8999999999996</v>
      </c>
      <c r="J82" s="63">
        <f t="shared" si="56"/>
        <v>100</v>
      </c>
      <c r="K82" s="63">
        <f t="shared" ref="K82" si="59">H82/E82*100</f>
        <v>100</v>
      </c>
      <c r="L82" s="63">
        <f t="shared" si="58"/>
        <v>100</v>
      </c>
    </row>
    <row r="83" spans="1:12" s="96" customFormat="1" ht="55.2" x14ac:dyDescent="0.25">
      <c r="A83" s="316"/>
      <c r="B83" s="318"/>
      <c r="C83" s="318"/>
      <c r="D83" s="1" t="s">
        <v>27</v>
      </c>
      <c r="E83" s="37">
        <v>0</v>
      </c>
      <c r="F83" s="63">
        <f>F106+F222+F229</f>
        <v>4408.8999999999996</v>
      </c>
      <c r="G83" s="63"/>
      <c r="H83" s="63">
        <f t="shared" ref="H83:I83" si="60">H106+H222+H229</f>
        <v>4408.8999999999996</v>
      </c>
      <c r="I83" s="63">
        <f t="shared" si="60"/>
        <v>4408.8999999999996</v>
      </c>
      <c r="J83" s="63"/>
      <c r="K83" s="63"/>
      <c r="L83" s="63">
        <f t="shared" si="58"/>
        <v>100</v>
      </c>
    </row>
    <row r="84" spans="1:12" s="96" customFormat="1" ht="27.6" x14ac:dyDescent="0.25">
      <c r="A84" s="316"/>
      <c r="B84" s="318"/>
      <c r="C84" s="318"/>
      <c r="D84" s="1" t="s">
        <v>6</v>
      </c>
      <c r="E84" s="37">
        <v>0</v>
      </c>
      <c r="F84" s="63"/>
      <c r="G84" s="63"/>
      <c r="H84" s="63"/>
      <c r="I84" s="63"/>
      <c r="J84" s="63"/>
      <c r="K84" s="63"/>
      <c r="L84" s="63"/>
    </row>
    <row r="85" spans="1:12" s="96" customFormat="1" ht="56.4" customHeight="1" x14ac:dyDescent="0.25">
      <c r="A85" s="316"/>
      <c r="B85" s="318"/>
      <c r="C85" s="318"/>
      <c r="D85" s="1" t="s">
        <v>4</v>
      </c>
      <c r="E85" s="37">
        <v>0</v>
      </c>
      <c r="F85" s="63"/>
      <c r="G85" s="63"/>
      <c r="H85" s="63"/>
      <c r="I85" s="63"/>
      <c r="J85" s="63"/>
      <c r="K85" s="63"/>
      <c r="L85" s="63"/>
    </row>
    <row r="86" spans="1:12" s="96" customFormat="1" ht="19.5" customHeight="1" x14ac:dyDescent="0.25">
      <c r="A86" s="321" t="s">
        <v>37</v>
      </c>
      <c r="B86" s="321"/>
      <c r="C86" s="321"/>
      <c r="D86" s="321"/>
      <c r="E86" s="321"/>
      <c r="F86" s="321"/>
      <c r="G86" s="321"/>
      <c r="H86" s="321"/>
      <c r="I86" s="321"/>
      <c r="J86" s="321"/>
      <c r="K86" s="321"/>
      <c r="L86" s="321"/>
    </row>
    <row r="87" spans="1:12" s="96" customFormat="1" ht="19.5" customHeight="1" x14ac:dyDescent="0.25">
      <c r="A87" s="316">
        <v>3</v>
      </c>
      <c r="B87" s="320" t="s">
        <v>250</v>
      </c>
      <c r="C87" s="317" t="s">
        <v>165</v>
      </c>
      <c r="D87" s="1" t="s">
        <v>1</v>
      </c>
      <c r="E87" s="63">
        <f>E88+E90</f>
        <v>6751.4</v>
      </c>
      <c r="F87" s="63" t="s">
        <v>132</v>
      </c>
      <c r="G87" s="63" t="s">
        <v>132</v>
      </c>
      <c r="H87" s="63" t="s">
        <v>132</v>
      </c>
      <c r="I87" s="63">
        <f t="shared" ref="I87:I109" si="61">I88+I90+I92+I93</f>
        <v>6751.4</v>
      </c>
      <c r="J87" s="63">
        <f>I87/E87*100</f>
        <v>100</v>
      </c>
      <c r="K87" s="63" t="s">
        <v>132</v>
      </c>
      <c r="L87" s="63" t="s">
        <v>132</v>
      </c>
    </row>
    <row r="88" spans="1:12" s="96" customFormat="1" ht="19.5" customHeight="1" x14ac:dyDescent="0.25">
      <c r="A88" s="316"/>
      <c r="B88" s="320"/>
      <c r="C88" s="317"/>
      <c r="D88" s="1" t="s">
        <v>2</v>
      </c>
      <c r="E88" s="63">
        <f>E96+E103</f>
        <v>135</v>
      </c>
      <c r="F88" s="63">
        <f t="shared" ref="F88:I89" si="62">F96+F103</f>
        <v>135</v>
      </c>
      <c r="G88" s="63">
        <f t="shared" si="62"/>
        <v>135</v>
      </c>
      <c r="H88" s="63">
        <f t="shared" si="62"/>
        <v>135</v>
      </c>
      <c r="I88" s="63">
        <f t="shared" si="62"/>
        <v>135</v>
      </c>
      <c r="J88" s="63">
        <f t="shared" ref="J88:J90" si="63">I88/E88*100</f>
        <v>100</v>
      </c>
      <c r="K88" s="63">
        <f>H88/E88*100</f>
        <v>100</v>
      </c>
      <c r="L88" s="63">
        <f>H88/F88*100</f>
        <v>100</v>
      </c>
    </row>
    <row r="89" spans="1:12" s="96" customFormat="1" ht="57" customHeight="1" x14ac:dyDescent="0.25">
      <c r="A89" s="316"/>
      <c r="B89" s="320"/>
      <c r="C89" s="317"/>
      <c r="D89" s="1" t="s">
        <v>26</v>
      </c>
      <c r="E89" s="63"/>
      <c r="F89" s="63">
        <f t="shared" si="62"/>
        <v>135</v>
      </c>
      <c r="G89" s="63"/>
      <c r="H89" s="63">
        <f t="shared" si="62"/>
        <v>135</v>
      </c>
      <c r="I89" s="63">
        <f t="shared" si="62"/>
        <v>135</v>
      </c>
      <c r="J89" s="63"/>
      <c r="K89" s="63"/>
      <c r="L89" s="63">
        <f t="shared" ref="L89:L91" si="64">H89/F89*100</f>
        <v>100</v>
      </c>
    </row>
    <row r="90" spans="1:12" s="96" customFormat="1" ht="30.6" customHeight="1" x14ac:dyDescent="0.25">
      <c r="A90" s="316"/>
      <c r="B90" s="320"/>
      <c r="C90" s="317"/>
      <c r="D90" s="1" t="s">
        <v>3</v>
      </c>
      <c r="E90" s="63">
        <f>E98+E105</f>
        <v>6616.4</v>
      </c>
      <c r="F90" s="63">
        <f t="shared" ref="F90:I91" si="65">F98+F105</f>
        <v>6616.4</v>
      </c>
      <c r="G90" s="63">
        <f t="shared" si="65"/>
        <v>6616.4</v>
      </c>
      <c r="H90" s="63">
        <f t="shared" si="65"/>
        <v>6616.4</v>
      </c>
      <c r="I90" s="63">
        <f t="shared" si="65"/>
        <v>6616.4</v>
      </c>
      <c r="J90" s="63">
        <f t="shared" si="63"/>
        <v>100</v>
      </c>
      <c r="K90" s="63">
        <f t="shared" ref="K90" si="66">H90/E90*100</f>
        <v>100</v>
      </c>
      <c r="L90" s="63">
        <f t="shared" si="64"/>
        <v>100</v>
      </c>
    </row>
    <row r="91" spans="1:12" s="96" customFormat="1" ht="63.6" customHeight="1" x14ac:dyDescent="0.25">
      <c r="A91" s="316"/>
      <c r="B91" s="320"/>
      <c r="C91" s="317"/>
      <c r="D91" s="1" t="s">
        <v>27</v>
      </c>
      <c r="E91" s="63"/>
      <c r="F91" s="63">
        <f t="shared" si="65"/>
        <v>6616.4</v>
      </c>
      <c r="G91" s="63"/>
      <c r="H91" s="63">
        <f t="shared" si="65"/>
        <v>6616.4</v>
      </c>
      <c r="I91" s="63">
        <f t="shared" si="65"/>
        <v>6616.4</v>
      </c>
      <c r="J91" s="63"/>
      <c r="K91" s="63"/>
      <c r="L91" s="63">
        <f t="shared" si="64"/>
        <v>100</v>
      </c>
    </row>
    <row r="92" spans="1:12" s="96" customFormat="1" ht="34.950000000000003" customHeight="1" x14ac:dyDescent="0.25">
      <c r="A92" s="316"/>
      <c r="B92" s="320"/>
      <c r="C92" s="317"/>
      <c r="D92" s="1" t="s">
        <v>6</v>
      </c>
      <c r="E92" s="63">
        <v>0</v>
      </c>
      <c r="F92" s="63"/>
      <c r="G92" s="63"/>
      <c r="H92" s="63"/>
      <c r="I92" s="63"/>
      <c r="J92" s="63"/>
      <c r="K92" s="63"/>
      <c r="L92" s="63"/>
    </row>
    <row r="93" spans="1:12" s="96" customFormat="1" ht="51" customHeight="1" x14ac:dyDescent="0.25">
      <c r="A93" s="316"/>
      <c r="B93" s="320"/>
      <c r="C93" s="317"/>
      <c r="D93" s="1" t="s">
        <v>4</v>
      </c>
      <c r="E93" s="63">
        <v>0</v>
      </c>
      <c r="F93" s="63"/>
      <c r="G93" s="63"/>
      <c r="H93" s="63"/>
      <c r="I93" s="63"/>
      <c r="J93" s="63"/>
      <c r="K93" s="63"/>
      <c r="L93" s="63"/>
    </row>
    <row r="94" spans="1:12" s="96" customFormat="1" ht="20.399999999999999" customHeight="1" x14ac:dyDescent="0.25">
      <c r="A94" s="316"/>
      <c r="B94" s="320"/>
      <c r="C94" s="330" t="s">
        <v>8</v>
      </c>
      <c r="D94" s="330"/>
      <c r="E94" s="330"/>
      <c r="F94" s="330"/>
      <c r="G94" s="330"/>
      <c r="H94" s="330"/>
      <c r="I94" s="330"/>
      <c r="J94" s="330"/>
      <c r="K94" s="330"/>
      <c r="L94" s="330"/>
    </row>
    <row r="95" spans="1:12" s="96" customFormat="1" ht="16.2" customHeight="1" x14ac:dyDescent="0.25">
      <c r="A95" s="316"/>
      <c r="B95" s="320"/>
      <c r="C95" s="317" t="s">
        <v>5</v>
      </c>
      <c r="D95" s="1" t="s">
        <v>1</v>
      </c>
      <c r="E95" s="63">
        <f>E96+E98+E100+E101</f>
        <v>2252.5</v>
      </c>
      <c r="F95" s="63" t="s">
        <v>132</v>
      </c>
      <c r="G95" s="63" t="s">
        <v>132</v>
      </c>
      <c r="H95" s="63" t="s">
        <v>132</v>
      </c>
      <c r="I95" s="63"/>
      <c r="J95" s="63">
        <f>I95/E95*100</f>
        <v>0</v>
      </c>
      <c r="K95" s="63" t="s">
        <v>132</v>
      </c>
      <c r="L95" s="63" t="s">
        <v>132</v>
      </c>
    </row>
    <row r="96" spans="1:12" s="96" customFormat="1" ht="17.399999999999999" customHeight="1" x14ac:dyDescent="0.25">
      <c r="A96" s="316"/>
      <c r="B96" s="320"/>
      <c r="C96" s="317"/>
      <c r="D96" s="1" t="s">
        <v>2</v>
      </c>
      <c r="E96" s="63">
        <f>E110</f>
        <v>45</v>
      </c>
      <c r="F96" s="63">
        <f t="shared" ref="F96:I97" si="67">F110</f>
        <v>45</v>
      </c>
      <c r="G96" s="63">
        <f t="shared" si="67"/>
        <v>45</v>
      </c>
      <c r="H96" s="63">
        <f t="shared" si="67"/>
        <v>45</v>
      </c>
      <c r="I96" s="63">
        <f t="shared" si="67"/>
        <v>45</v>
      </c>
      <c r="J96" s="63">
        <f t="shared" ref="J96:J98" si="68">I96/E96*100</f>
        <v>100</v>
      </c>
      <c r="K96" s="63">
        <f>H96/E96*100</f>
        <v>100</v>
      </c>
      <c r="L96" s="63">
        <f>H96/F96*100</f>
        <v>100</v>
      </c>
    </row>
    <row r="97" spans="1:12" s="96" customFormat="1" ht="55.2" customHeight="1" x14ac:dyDescent="0.25">
      <c r="A97" s="316"/>
      <c r="B97" s="320"/>
      <c r="C97" s="317"/>
      <c r="D97" s="1" t="s">
        <v>26</v>
      </c>
      <c r="E97" s="63"/>
      <c r="F97" s="63">
        <f t="shared" si="67"/>
        <v>45</v>
      </c>
      <c r="G97" s="63"/>
      <c r="H97" s="63">
        <f t="shared" si="67"/>
        <v>45</v>
      </c>
      <c r="I97" s="63">
        <f t="shared" si="67"/>
        <v>45</v>
      </c>
      <c r="J97" s="63"/>
      <c r="K97" s="63"/>
      <c r="L97" s="63">
        <f t="shared" ref="L97:L99" si="69">H97/F97*100</f>
        <v>100</v>
      </c>
    </row>
    <row r="98" spans="1:12" s="96" customFormat="1" ht="27.6" customHeight="1" x14ac:dyDescent="0.25">
      <c r="A98" s="316"/>
      <c r="B98" s="320"/>
      <c r="C98" s="317"/>
      <c r="D98" s="1" t="s">
        <v>3</v>
      </c>
      <c r="E98" s="63">
        <f>E112</f>
        <v>2207.5</v>
      </c>
      <c r="F98" s="63">
        <f t="shared" ref="F98:I99" si="70">F112</f>
        <v>2207.5</v>
      </c>
      <c r="G98" s="63">
        <f t="shared" si="70"/>
        <v>2207.5</v>
      </c>
      <c r="H98" s="63">
        <f t="shared" si="70"/>
        <v>2207.5</v>
      </c>
      <c r="I98" s="63">
        <f t="shared" si="70"/>
        <v>2207.5</v>
      </c>
      <c r="J98" s="63">
        <f t="shared" si="68"/>
        <v>100</v>
      </c>
      <c r="K98" s="63">
        <f t="shared" ref="K98" si="71">H98/E98*100</f>
        <v>100</v>
      </c>
      <c r="L98" s="63">
        <f t="shared" si="69"/>
        <v>100</v>
      </c>
    </row>
    <row r="99" spans="1:12" s="96" customFormat="1" ht="59.4" customHeight="1" x14ac:dyDescent="0.25">
      <c r="A99" s="316"/>
      <c r="B99" s="320"/>
      <c r="C99" s="317"/>
      <c r="D99" s="1" t="s">
        <v>27</v>
      </c>
      <c r="E99" s="63"/>
      <c r="F99" s="63">
        <f t="shared" si="70"/>
        <v>2207.5</v>
      </c>
      <c r="G99" s="63">
        <f t="shared" si="70"/>
        <v>0</v>
      </c>
      <c r="H99" s="63">
        <f t="shared" si="70"/>
        <v>2207.5</v>
      </c>
      <c r="I99" s="63">
        <f t="shared" si="70"/>
        <v>2207.5</v>
      </c>
      <c r="J99" s="63"/>
      <c r="K99" s="63"/>
      <c r="L99" s="63">
        <f t="shared" si="69"/>
        <v>100</v>
      </c>
    </row>
    <row r="100" spans="1:12" s="96" customFormat="1" ht="27.6" customHeight="1" x14ac:dyDescent="0.25">
      <c r="A100" s="316"/>
      <c r="B100" s="320"/>
      <c r="C100" s="317"/>
      <c r="D100" s="1" t="s">
        <v>6</v>
      </c>
      <c r="E100" s="63"/>
      <c r="F100" s="63">
        <v>0</v>
      </c>
      <c r="G100" s="63">
        <v>0</v>
      </c>
      <c r="H100" s="63">
        <v>0</v>
      </c>
      <c r="I100" s="63">
        <v>0</v>
      </c>
      <c r="J100" s="63"/>
      <c r="K100" s="63"/>
      <c r="L100" s="63"/>
    </row>
    <row r="101" spans="1:12" s="96" customFormat="1" ht="43.95" customHeight="1" x14ac:dyDescent="0.25">
      <c r="A101" s="316"/>
      <c r="B101" s="320"/>
      <c r="C101" s="317"/>
      <c r="D101" s="1" t="s">
        <v>4</v>
      </c>
      <c r="E101" s="63"/>
      <c r="F101" s="63">
        <v>0</v>
      </c>
      <c r="G101" s="63">
        <v>0</v>
      </c>
      <c r="H101" s="63">
        <v>0</v>
      </c>
      <c r="I101" s="63">
        <v>0</v>
      </c>
      <c r="J101" s="63"/>
      <c r="K101" s="63"/>
      <c r="L101" s="63"/>
    </row>
    <row r="102" spans="1:12" s="96" customFormat="1" ht="16.2" customHeight="1" x14ac:dyDescent="0.25">
      <c r="A102" s="316"/>
      <c r="B102" s="320"/>
      <c r="C102" s="317" t="s">
        <v>24</v>
      </c>
      <c r="D102" s="1" t="s">
        <v>1</v>
      </c>
      <c r="E102" s="63">
        <f>E103+E105+E107+E108</f>
        <v>4498.8999999999996</v>
      </c>
      <c r="F102" s="38" t="s">
        <v>132</v>
      </c>
      <c r="G102" s="38" t="s">
        <v>132</v>
      </c>
      <c r="H102" s="38" t="s">
        <v>132</v>
      </c>
      <c r="I102" s="63">
        <f t="shared" ref="I102" si="72">I103+I105+I107+I108</f>
        <v>4498.8999999999996</v>
      </c>
      <c r="J102" s="63">
        <f>I102/E102*100</f>
        <v>100</v>
      </c>
      <c r="K102" s="63" t="s">
        <v>132</v>
      </c>
      <c r="L102" s="63" t="s">
        <v>132</v>
      </c>
    </row>
    <row r="103" spans="1:12" s="96" customFormat="1" ht="18.600000000000001" customHeight="1" x14ac:dyDescent="0.25">
      <c r="A103" s="316"/>
      <c r="B103" s="320"/>
      <c r="C103" s="318"/>
      <c r="D103" s="1" t="s">
        <v>2</v>
      </c>
      <c r="E103" s="63">
        <f>E117</f>
        <v>90</v>
      </c>
      <c r="F103" s="63">
        <f t="shared" ref="F103:I104" si="73">F117</f>
        <v>90</v>
      </c>
      <c r="G103" s="63">
        <f t="shared" si="73"/>
        <v>90</v>
      </c>
      <c r="H103" s="63">
        <f t="shared" si="73"/>
        <v>90</v>
      </c>
      <c r="I103" s="63">
        <f t="shared" si="73"/>
        <v>90</v>
      </c>
      <c r="J103" s="63">
        <f t="shared" ref="J103:J105" si="74">I103/E103*100</f>
        <v>100</v>
      </c>
      <c r="K103" s="63">
        <f>H103/E103*100</f>
        <v>100</v>
      </c>
      <c r="L103" s="63">
        <f>H103/F103*100</f>
        <v>100</v>
      </c>
    </row>
    <row r="104" spans="1:12" s="96" customFormat="1" ht="56.4" customHeight="1" x14ac:dyDescent="0.25">
      <c r="A104" s="316"/>
      <c r="B104" s="320"/>
      <c r="C104" s="318"/>
      <c r="D104" s="1" t="s">
        <v>26</v>
      </c>
      <c r="E104" s="63"/>
      <c r="F104" s="63">
        <f t="shared" si="73"/>
        <v>90</v>
      </c>
      <c r="G104" s="63">
        <f t="shared" ref="G104" si="75">G250+G257</f>
        <v>0</v>
      </c>
      <c r="H104" s="63">
        <f t="shared" si="73"/>
        <v>90</v>
      </c>
      <c r="I104" s="63">
        <f t="shared" si="73"/>
        <v>90</v>
      </c>
      <c r="J104" s="63"/>
      <c r="K104" s="63"/>
      <c r="L104" s="63">
        <f t="shared" ref="L104:L106" si="76">H104/F104*100</f>
        <v>100</v>
      </c>
    </row>
    <row r="105" spans="1:12" s="96" customFormat="1" ht="26.4" customHeight="1" x14ac:dyDescent="0.25">
      <c r="A105" s="316"/>
      <c r="B105" s="320"/>
      <c r="C105" s="318"/>
      <c r="D105" s="1" t="s">
        <v>3</v>
      </c>
      <c r="E105" s="63">
        <f>E119</f>
        <v>4408.8999999999996</v>
      </c>
      <c r="F105" s="63">
        <f t="shared" ref="F105:I106" si="77">F119</f>
        <v>4408.8999999999996</v>
      </c>
      <c r="G105" s="63">
        <f t="shared" si="77"/>
        <v>4408.8999999999996</v>
      </c>
      <c r="H105" s="63">
        <f t="shared" si="77"/>
        <v>4408.8999999999996</v>
      </c>
      <c r="I105" s="63">
        <f t="shared" si="77"/>
        <v>4408.8999999999996</v>
      </c>
      <c r="J105" s="63">
        <f t="shared" si="74"/>
        <v>100</v>
      </c>
      <c r="K105" s="63">
        <f t="shared" ref="K105" si="78">H105/E105*100</f>
        <v>100</v>
      </c>
      <c r="L105" s="63">
        <f t="shared" si="76"/>
        <v>100</v>
      </c>
    </row>
    <row r="106" spans="1:12" s="96" customFormat="1" ht="61.2" customHeight="1" x14ac:dyDescent="0.25">
      <c r="A106" s="316"/>
      <c r="B106" s="320"/>
      <c r="C106" s="318"/>
      <c r="D106" s="1" t="s">
        <v>27</v>
      </c>
      <c r="E106" s="63"/>
      <c r="F106" s="63">
        <f t="shared" si="77"/>
        <v>4408.8999999999996</v>
      </c>
      <c r="G106" s="63"/>
      <c r="H106" s="63">
        <f t="shared" si="77"/>
        <v>4408.8999999999996</v>
      </c>
      <c r="I106" s="63">
        <f t="shared" si="77"/>
        <v>4408.8999999999996</v>
      </c>
      <c r="J106" s="63"/>
      <c r="K106" s="63"/>
      <c r="L106" s="63">
        <f t="shared" si="76"/>
        <v>100</v>
      </c>
    </row>
    <row r="107" spans="1:12" s="96" customFormat="1" ht="30.6" customHeight="1" x14ac:dyDescent="0.25">
      <c r="A107" s="316"/>
      <c r="B107" s="320"/>
      <c r="C107" s="318"/>
      <c r="D107" s="1" t="s">
        <v>6</v>
      </c>
      <c r="E107" s="63"/>
      <c r="F107" s="63"/>
      <c r="G107" s="63"/>
      <c r="H107" s="63"/>
      <c r="I107" s="63"/>
      <c r="J107" s="63"/>
      <c r="K107" s="63"/>
      <c r="L107" s="63"/>
    </row>
    <row r="108" spans="1:12" s="96" customFormat="1" ht="45" customHeight="1" x14ac:dyDescent="0.25">
      <c r="A108" s="316"/>
      <c r="B108" s="320"/>
      <c r="C108" s="318"/>
      <c r="D108" s="1" t="s">
        <v>4</v>
      </c>
      <c r="E108" s="63"/>
      <c r="F108" s="63"/>
      <c r="G108" s="63"/>
      <c r="H108" s="63"/>
      <c r="I108" s="63"/>
      <c r="J108" s="63"/>
      <c r="K108" s="63"/>
      <c r="L108" s="63"/>
    </row>
    <row r="109" spans="1:12" s="96" customFormat="1" ht="19.5" customHeight="1" x14ac:dyDescent="0.25">
      <c r="A109" s="316"/>
      <c r="B109" s="317" t="s">
        <v>149</v>
      </c>
      <c r="C109" s="317" t="s">
        <v>5</v>
      </c>
      <c r="D109" s="1" t="s">
        <v>1</v>
      </c>
      <c r="E109" s="63">
        <f>E110+E112</f>
        <v>2252.5</v>
      </c>
      <c r="F109" s="63" t="s">
        <v>132</v>
      </c>
      <c r="G109" s="63" t="s">
        <v>132</v>
      </c>
      <c r="H109" s="63" t="s">
        <v>132</v>
      </c>
      <c r="I109" s="63">
        <f t="shared" si="61"/>
        <v>2252.5</v>
      </c>
      <c r="J109" s="63">
        <f>I109/E109*100</f>
        <v>100</v>
      </c>
      <c r="K109" s="63" t="s">
        <v>132</v>
      </c>
      <c r="L109" s="63" t="s">
        <v>132</v>
      </c>
    </row>
    <row r="110" spans="1:12" s="96" customFormat="1" ht="19.95" customHeight="1" x14ac:dyDescent="0.25">
      <c r="A110" s="316"/>
      <c r="B110" s="318"/>
      <c r="C110" s="317"/>
      <c r="D110" s="1" t="s">
        <v>2</v>
      </c>
      <c r="E110" s="63">
        <v>45</v>
      </c>
      <c r="F110" s="63">
        <v>45</v>
      </c>
      <c r="G110" s="63">
        <v>45</v>
      </c>
      <c r="H110" s="63">
        <v>45</v>
      </c>
      <c r="I110" s="63">
        <v>45</v>
      </c>
      <c r="J110" s="63">
        <f t="shared" ref="J110:J112" si="79">I110/E110*100</f>
        <v>100</v>
      </c>
      <c r="K110" s="63">
        <f>H110/E110*100</f>
        <v>100</v>
      </c>
      <c r="L110" s="63">
        <f>H110/F110*100</f>
        <v>100</v>
      </c>
    </row>
    <row r="111" spans="1:12" s="96" customFormat="1" ht="57" customHeight="1" x14ac:dyDescent="0.25">
      <c r="A111" s="316"/>
      <c r="B111" s="318"/>
      <c r="C111" s="317"/>
      <c r="D111" s="1" t="s">
        <v>26</v>
      </c>
      <c r="E111" s="63"/>
      <c r="F111" s="63">
        <v>45</v>
      </c>
      <c r="G111" s="63"/>
      <c r="H111" s="63">
        <v>45</v>
      </c>
      <c r="I111" s="63">
        <v>45</v>
      </c>
      <c r="J111" s="63"/>
      <c r="K111" s="63"/>
      <c r="L111" s="63">
        <f t="shared" ref="L111:L113" si="80">H111/F111*100</f>
        <v>100</v>
      </c>
    </row>
    <row r="112" spans="1:12" s="96" customFormat="1" ht="31.2" customHeight="1" x14ac:dyDescent="0.25">
      <c r="A112" s="316"/>
      <c r="B112" s="318"/>
      <c r="C112" s="317"/>
      <c r="D112" s="1" t="s">
        <v>3</v>
      </c>
      <c r="E112" s="63">
        <v>2207.5</v>
      </c>
      <c r="F112" s="63">
        <v>2207.5</v>
      </c>
      <c r="G112" s="63">
        <v>2207.5</v>
      </c>
      <c r="H112" s="63">
        <v>2207.5</v>
      </c>
      <c r="I112" s="63">
        <v>2207.5</v>
      </c>
      <c r="J112" s="63">
        <f t="shared" si="79"/>
        <v>100</v>
      </c>
      <c r="K112" s="63">
        <f t="shared" ref="K112" si="81">H112/E112*100</f>
        <v>100</v>
      </c>
      <c r="L112" s="63">
        <f t="shared" si="80"/>
        <v>100</v>
      </c>
    </row>
    <row r="113" spans="1:12" s="96" customFormat="1" ht="57.6" customHeight="1" x14ac:dyDescent="0.25">
      <c r="A113" s="316"/>
      <c r="B113" s="318"/>
      <c r="C113" s="317"/>
      <c r="D113" s="1" t="s">
        <v>27</v>
      </c>
      <c r="E113" s="63"/>
      <c r="F113" s="63">
        <v>2207.5</v>
      </c>
      <c r="G113" s="63"/>
      <c r="H113" s="63">
        <v>2207.5</v>
      </c>
      <c r="I113" s="63">
        <v>2207.5</v>
      </c>
      <c r="J113" s="63"/>
      <c r="K113" s="63"/>
      <c r="L113" s="63">
        <f t="shared" si="80"/>
        <v>100</v>
      </c>
    </row>
    <row r="114" spans="1:12" s="96" customFormat="1" ht="30.6" customHeight="1" x14ac:dyDescent="0.25">
      <c r="A114" s="316"/>
      <c r="B114" s="318"/>
      <c r="C114" s="317"/>
      <c r="D114" s="1" t="s">
        <v>6</v>
      </c>
      <c r="E114" s="63">
        <v>0</v>
      </c>
      <c r="F114" s="63"/>
      <c r="G114" s="63"/>
      <c r="H114" s="63"/>
      <c r="I114" s="63"/>
      <c r="J114" s="63"/>
      <c r="K114" s="63"/>
      <c r="L114" s="63"/>
    </row>
    <row r="115" spans="1:12" s="96" customFormat="1" ht="43.2" customHeight="1" x14ac:dyDescent="0.25">
      <c r="A115" s="316"/>
      <c r="B115" s="318"/>
      <c r="C115" s="317"/>
      <c r="D115" s="1" t="s">
        <v>4</v>
      </c>
      <c r="E115" s="63">
        <v>0</v>
      </c>
      <c r="F115" s="63"/>
      <c r="G115" s="63"/>
      <c r="H115" s="63"/>
      <c r="I115" s="63"/>
      <c r="J115" s="63"/>
      <c r="K115" s="63"/>
      <c r="L115" s="63"/>
    </row>
    <row r="116" spans="1:12" s="96" customFormat="1" ht="19.5" customHeight="1" x14ac:dyDescent="0.25">
      <c r="A116" s="316"/>
      <c r="B116" s="317" t="s">
        <v>150</v>
      </c>
      <c r="C116" s="317" t="s">
        <v>9</v>
      </c>
      <c r="D116" s="12" t="s">
        <v>1</v>
      </c>
      <c r="E116" s="63">
        <f>E117+E119</f>
        <v>4498.8999999999996</v>
      </c>
      <c r="F116" s="63" t="s">
        <v>132</v>
      </c>
      <c r="G116" s="63" t="s">
        <v>132</v>
      </c>
      <c r="H116" s="63" t="s">
        <v>132</v>
      </c>
      <c r="I116" s="63">
        <f>I117+I119</f>
        <v>4498.8999999999996</v>
      </c>
      <c r="J116" s="63">
        <f>I116/E116*100</f>
        <v>100</v>
      </c>
      <c r="K116" s="63" t="s">
        <v>132</v>
      </c>
      <c r="L116" s="63" t="s">
        <v>132</v>
      </c>
    </row>
    <row r="117" spans="1:12" s="96" customFormat="1" ht="19.5" customHeight="1" x14ac:dyDescent="0.25">
      <c r="A117" s="316"/>
      <c r="B117" s="318"/>
      <c r="C117" s="317"/>
      <c r="D117" s="12" t="s">
        <v>2</v>
      </c>
      <c r="E117" s="63">
        <v>90</v>
      </c>
      <c r="F117" s="63">
        <v>90</v>
      </c>
      <c r="G117" s="63">
        <v>90</v>
      </c>
      <c r="H117" s="63">
        <v>90</v>
      </c>
      <c r="I117" s="63">
        <v>90</v>
      </c>
      <c r="J117" s="63">
        <f t="shared" ref="J117:J119" si="82">I117/E117*100</f>
        <v>100</v>
      </c>
      <c r="K117" s="63">
        <f>H117/E117*100</f>
        <v>100</v>
      </c>
      <c r="L117" s="63">
        <f>H117/F117*100</f>
        <v>100</v>
      </c>
    </row>
    <row r="118" spans="1:12" s="96" customFormat="1" ht="57.6" customHeight="1" x14ac:dyDescent="0.25">
      <c r="A118" s="316"/>
      <c r="B118" s="318"/>
      <c r="C118" s="317"/>
      <c r="D118" s="12" t="s">
        <v>26</v>
      </c>
      <c r="E118" s="63"/>
      <c r="F118" s="63">
        <v>90</v>
      </c>
      <c r="G118" s="63"/>
      <c r="H118" s="63">
        <v>90</v>
      </c>
      <c r="I118" s="63">
        <v>90</v>
      </c>
      <c r="J118" s="63"/>
      <c r="K118" s="63"/>
      <c r="L118" s="63">
        <f t="shared" ref="L118:L120" si="83">H118/F118*100</f>
        <v>100</v>
      </c>
    </row>
    <row r="119" spans="1:12" s="96" customFormat="1" ht="33" customHeight="1" x14ac:dyDescent="0.25">
      <c r="A119" s="316"/>
      <c r="B119" s="318"/>
      <c r="C119" s="317"/>
      <c r="D119" s="12" t="s">
        <v>3</v>
      </c>
      <c r="E119" s="63">
        <v>4408.8999999999996</v>
      </c>
      <c r="F119" s="63">
        <v>4408.8999999999996</v>
      </c>
      <c r="G119" s="63">
        <v>4408.8999999999996</v>
      </c>
      <c r="H119" s="63">
        <v>4408.8999999999996</v>
      </c>
      <c r="I119" s="63">
        <v>4408.8999999999996</v>
      </c>
      <c r="J119" s="63">
        <f t="shared" si="82"/>
        <v>100</v>
      </c>
      <c r="K119" s="63">
        <f t="shared" ref="K119" si="84">H119/E119*100</f>
        <v>100</v>
      </c>
      <c r="L119" s="63">
        <f t="shared" si="83"/>
        <v>100</v>
      </c>
    </row>
    <row r="120" spans="1:12" s="96" customFormat="1" ht="45" customHeight="1" x14ac:dyDescent="0.25">
      <c r="A120" s="316"/>
      <c r="B120" s="318"/>
      <c r="C120" s="317"/>
      <c r="D120" s="12" t="s">
        <v>27</v>
      </c>
      <c r="E120" s="63"/>
      <c r="F120" s="63">
        <v>4408.8999999999996</v>
      </c>
      <c r="G120" s="63"/>
      <c r="H120" s="63">
        <v>4408.8999999999996</v>
      </c>
      <c r="I120" s="63">
        <v>4408.8999999999996</v>
      </c>
      <c r="J120" s="63"/>
      <c r="K120" s="63"/>
      <c r="L120" s="63">
        <f t="shared" si="83"/>
        <v>100</v>
      </c>
    </row>
    <row r="121" spans="1:12" s="96" customFormat="1" ht="32.4" customHeight="1" x14ac:dyDescent="0.25">
      <c r="A121" s="316"/>
      <c r="B121" s="318"/>
      <c r="C121" s="317"/>
      <c r="D121" s="12" t="s">
        <v>6</v>
      </c>
      <c r="E121" s="63">
        <v>0</v>
      </c>
      <c r="F121" s="63"/>
      <c r="G121" s="63"/>
      <c r="H121" s="63"/>
      <c r="I121" s="63"/>
      <c r="J121" s="63"/>
      <c r="K121" s="63"/>
      <c r="L121" s="63"/>
    </row>
    <row r="122" spans="1:12" s="96" customFormat="1" ht="45" customHeight="1" x14ac:dyDescent="0.25">
      <c r="A122" s="316"/>
      <c r="B122" s="318"/>
      <c r="C122" s="317"/>
      <c r="D122" s="12" t="s">
        <v>4</v>
      </c>
      <c r="E122" s="63">
        <v>0</v>
      </c>
      <c r="F122" s="63"/>
      <c r="G122" s="63"/>
      <c r="H122" s="63"/>
      <c r="I122" s="63"/>
      <c r="J122" s="63"/>
      <c r="K122" s="63"/>
      <c r="L122" s="63"/>
    </row>
    <row r="123" spans="1:12" s="96" customFormat="1" ht="18" customHeight="1" x14ac:dyDescent="0.25">
      <c r="A123" s="316">
        <v>4</v>
      </c>
      <c r="B123" s="320" t="s">
        <v>251</v>
      </c>
      <c r="C123" s="317" t="s">
        <v>5</v>
      </c>
      <c r="D123" s="1" t="s">
        <v>1</v>
      </c>
      <c r="E123" s="63">
        <f>E124+E126+E128+E129</f>
        <v>78455.100000000006</v>
      </c>
      <c r="F123" s="63" t="s">
        <v>132</v>
      </c>
      <c r="G123" s="63" t="s">
        <v>132</v>
      </c>
      <c r="H123" s="63" t="s">
        <v>132</v>
      </c>
      <c r="I123" s="63">
        <f t="shared" ref="I123" si="85">I124+I126+I128+I129</f>
        <v>78455.100000000006</v>
      </c>
      <c r="J123" s="63">
        <f>I123/E123*100</f>
        <v>100</v>
      </c>
      <c r="K123" s="63" t="s">
        <v>132</v>
      </c>
      <c r="L123" s="63" t="s">
        <v>132</v>
      </c>
    </row>
    <row r="124" spans="1:12" s="96" customFormat="1" ht="21" customHeight="1" x14ac:dyDescent="0.25">
      <c r="A124" s="316"/>
      <c r="B124" s="320"/>
      <c r="C124" s="317"/>
      <c r="D124" s="1" t="s">
        <v>2</v>
      </c>
      <c r="E124" s="63">
        <f>E131+E138+E145</f>
        <v>1569.1000000000001</v>
      </c>
      <c r="F124" s="63">
        <f>F131+F138+F145</f>
        <v>1569.1000000000001</v>
      </c>
      <c r="G124" s="63">
        <f>G131+G138+G145</f>
        <v>1569.1000000000001</v>
      </c>
      <c r="H124" s="63">
        <f>H131+H138+H145</f>
        <v>1569.1000000000001</v>
      </c>
      <c r="I124" s="63">
        <f>I131+I138+I145</f>
        <v>1569.1000000000001</v>
      </c>
      <c r="J124" s="63">
        <f t="shared" ref="J124:J126" si="86">I124/E124*100</f>
        <v>100</v>
      </c>
      <c r="K124" s="63">
        <f>H124/E124*100</f>
        <v>100</v>
      </c>
      <c r="L124" s="63">
        <f>H124/F124*100</f>
        <v>100</v>
      </c>
    </row>
    <row r="125" spans="1:12" s="96" customFormat="1" ht="56.4" customHeight="1" x14ac:dyDescent="0.25">
      <c r="A125" s="316"/>
      <c r="B125" s="320"/>
      <c r="C125" s="317"/>
      <c r="D125" s="1" t="s">
        <v>26</v>
      </c>
      <c r="E125" s="63"/>
      <c r="F125" s="63">
        <f>F132+F139+F146</f>
        <v>1569.1000000000001</v>
      </c>
      <c r="G125" s="63"/>
      <c r="H125" s="63">
        <f t="shared" ref="H125:I127" si="87">H132+H139+H146</f>
        <v>1569.1000000000001</v>
      </c>
      <c r="I125" s="63">
        <f t="shared" si="87"/>
        <v>1569.1000000000001</v>
      </c>
      <c r="J125" s="63"/>
      <c r="K125" s="63"/>
      <c r="L125" s="63">
        <f t="shared" ref="L125:L127" si="88">H125/F125*100</f>
        <v>100</v>
      </c>
    </row>
    <row r="126" spans="1:12" s="96" customFormat="1" ht="28.5" customHeight="1" x14ac:dyDescent="0.25">
      <c r="A126" s="316"/>
      <c r="B126" s="320"/>
      <c r="C126" s="317"/>
      <c r="D126" s="1" t="s">
        <v>3</v>
      </c>
      <c r="E126" s="63">
        <f>E133+E140+E147</f>
        <v>76886</v>
      </c>
      <c r="F126" s="63">
        <f>F133+F140+F147</f>
        <v>76886</v>
      </c>
      <c r="G126" s="63">
        <f>G133+G140+G147</f>
        <v>76886</v>
      </c>
      <c r="H126" s="63">
        <f t="shared" si="87"/>
        <v>76886</v>
      </c>
      <c r="I126" s="63">
        <f t="shared" si="87"/>
        <v>76886</v>
      </c>
      <c r="J126" s="63">
        <f t="shared" si="86"/>
        <v>100</v>
      </c>
      <c r="K126" s="63">
        <f t="shared" ref="K126" si="89">H126/E126*100</f>
        <v>100</v>
      </c>
      <c r="L126" s="63">
        <f t="shared" si="88"/>
        <v>100</v>
      </c>
    </row>
    <row r="127" spans="1:12" s="96" customFormat="1" ht="58.2" customHeight="1" x14ac:dyDescent="0.25">
      <c r="A127" s="316"/>
      <c r="B127" s="320"/>
      <c r="C127" s="317"/>
      <c r="D127" s="1" t="s">
        <v>27</v>
      </c>
      <c r="E127" s="63"/>
      <c r="F127" s="63">
        <f>F134+F141+F148</f>
        <v>76886</v>
      </c>
      <c r="G127" s="63"/>
      <c r="H127" s="63">
        <f t="shared" si="87"/>
        <v>76886</v>
      </c>
      <c r="I127" s="63">
        <f t="shared" si="87"/>
        <v>76886</v>
      </c>
      <c r="J127" s="63"/>
      <c r="K127" s="63"/>
      <c r="L127" s="63">
        <f t="shared" si="88"/>
        <v>100</v>
      </c>
    </row>
    <row r="128" spans="1:12" s="96" customFormat="1" ht="28.5" customHeight="1" x14ac:dyDescent="0.25">
      <c r="A128" s="316"/>
      <c r="B128" s="320"/>
      <c r="C128" s="317"/>
      <c r="D128" s="1" t="s">
        <v>6</v>
      </c>
      <c r="E128" s="63">
        <v>0</v>
      </c>
      <c r="F128" s="63"/>
      <c r="G128" s="63"/>
      <c r="H128" s="63"/>
      <c r="I128" s="63"/>
      <c r="J128" s="63"/>
      <c r="K128" s="63"/>
      <c r="L128" s="63"/>
    </row>
    <row r="129" spans="1:12" s="96" customFormat="1" ht="28.5" customHeight="1" x14ac:dyDescent="0.25">
      <c r="A129" s="316"/>
      <c r="B129" s="320"/>
      <c r="C129" s="317"/>
      <c r="D129" s="1" t="s">
        <v>4</v>
      </c>
      <c r="E129" s="63">
        <f>E136+E143+E150</f>
        <v>0</v>
      </c>
      <c r="F129" s="63"/>
      <c r="G129" s="63"/>
      <c r="H129" s="63"/>
      <c r="I129" s="63">
        <f>I136+I143+I150</f>
        <v>0</v>
      </c>
      <c r="J129" s="63"/>
      <c r="K129" s="63"/>
      <c r="L129" s="63"/>
    </row>
    <row r="130" spans="1:12" s="96" customFormat="1" ht="20.25" customHeight="1" x14ac:dyDescent="0.25">
      <c r="A130" s="316"/>
      <c r="B130" s="322" t="s">
        <v>67</v>
      </c>
      <c r="C130" s="317" t="s">
        <v>5</v>
      </c>
      <c r="D130" s="1" t="s">
        <v>1</v>
      </c>
      <c r="E130" s="63">
        <f>E131+E133+E135+E136</f>
        <v>56344.9</v>
      </c>
      <c r="F130" s="63" t="s">
        <v>132</v>
      </c>
      <c r="G130" s="63" t="s">
        <v>132</v>
      </c>
      <c r="H130" s="63" t="s">
        <v>132</v>
      </c>
      <c r="I130" s="63">
        <f>I131+I133+I136</f>
        <v>56344.9</v>
      </c>
      <c r="J130" s="63">
        <f>I130/E130*100</f>
        <v>100</v>
      </c>
      <c r="K130" s="63" t="s">
        <v>132</v>
      </c>
      <c r="L130" s="63" t="s">
        <v>132</v>
      </c>
    </row>
    <row r="131" spans="1:12" s="96" customFormat="1" ht="18.75" customHeight="1" x14ac:dyDescent="0.25">
      <c r="A131" s="316"/>
      <c r="B131" s="318"/>
      <c r="C131" s="317"/>
      <c r="D131" s="1" t="s">
        <v>2</v>
      </c>
      <c r="E131" s="63">
        <v>1126.9000000000001</v>
      </c>
      <c r="F131" s="63">
        <v>1126.9000000000001</v>
      </c>
      <c r="G131" s="63">
        <v>1126.9000000000001</v>
      </c>
      <c r="H131" s="63">
        <v>1126.9000000000001</v>
      </c>
      <c r="I131" s="63">
        <v>1126.9000000000001</v>
      </c>
      <c r="J131" s="63">
        <f t="shared" ref="J131:J133" si="90">I131/E131*100</f>
        <v>100</v>
      </c>
      <c r="K131" s="63">
        <f>H131/E131*100</f>
        <v>100</v>
      </c>
      <c r="L131" s="63">
        <f>H131/F131*100</f>
        <v>100</v>
      </c>
    </row>
    <row r="132" spans="1:12" s="96" customFormat="1" ht="55.95" customHeight="1" x14ac:dyDescent="0.25">
      <c r="A132" s="316"/>
      <c r="B132" s="318"/>
      <c r="C132" s="317"/>
      <c r="D132" s="1" t="s">
        <v>26</v>
      </c>
      <c r="E132" s="63"/>
      <c r="F132" s="63">
        <v>1126.9000000000001</v>
      </c>
      <c r="G132" s="63"/>
      <c r="H132" s="63">
        <v>1126.9000000000001</v>
      </c>
      <c r="I132" s="63">
        <v>1126.9000000000001</v>
      </c>
      <c r="J132" s="63"/>
      <c r="K132" s="63"/>
      <c r="L132" s="63">
        <f t="shared" ref="L132:L134" si="91">H132/F132*100</f>
        <v>100</v>
      </c>
    </row>
    <row r="133" spans="1:12" s="96" customFormat="1" ht="28.5" customHeight="1" x14ac:dyDescent="0.25">
      <c r="A133" s="316"/>
      <c r="B133" s="318"/>
      <c r="C133" s="317"/>
      <c r="D133" s="1" t="s">
        <v>3</v>
      </c>
      <c r="E133" s="63">
        <v>55218</v>
      </c>
      <c r="F133" s="63">
        <v>55218</v>
      </c>
      <c r="G133" s="63">
        <v>55218</v>
      </c>
      <c r="H133" s="63">
        <v>55218</v>
      </c>
      <c r="I133" s="63">
        <v>55218</v>
      </c>
      <c r="J133" s="63">
        <f t="shared" si="90"/>
        <v>100</v>
      </c>
      <c r="K133" s="63">
        <f t="shared" ref="K133" si="92">H133/E133*100</f>
        <v>100</v>
      </c>
      <c r="L133" s="63">
        <f t="shared" si="91"/>
        <v>100</v>
      </c>
    </row>
    <row r="134" spans="1:12" s="96" customFormat="1" ht="57.6" customHeight="1" x14ac:dyDescent="0.25">
      <c r="A134" s="316"/>
      <c r="B134" s="318"/>
      <c r="C134" s="317"/>
      <c r="D134" s="1" t="s">
        <v>27</v>
      </c>
      <c r="E134" s="63"/>
      <c r="F134" s="63">
        <v>55218</v>
      </c>
      <c r="G134" s="63"/>
      <c r="H134" s="63">
        <v>55218</v>
      </c>
      <c r="I134" s="63">
        <v>55218</v>
      </c>
      <c r="J134" s="63"/>
      <c r="K134" s="63"/>
      <c r="L134" s="63">
        <f t="shared" si="91"/>
        <v>100</v>
      </c>
    </row>
    <row r="135" spans="1:12" s="96" customFormat="1" ht="28.5" customHeight="1" x14ac:dyDescent="0.25">
      <c r="A135" s="316"/>
      <c r="B135" s="318"/>
      <c r="C135" s="317"/>
      <c r="D135" s="1" t="s">
        <v>6</v>
      </c>
      <c r="E135" s="63"/>
      <c r="F135" s="63"/>
      <c r="G135" s="63"/>
      <c r="H135" s="63"/>
      <c r="I135" s="63"/>
      <c r="J135" s="63"/>
      <c r="K135" s="63"/>
      <c r="L135" s="63"/>
    </row>
    <row r="136" spans="1:12" s="96" customFormat="1" ht="28.5" customHeight="1" x14ac:dyDescent="0.25">
      <c r="A136" s="316"/>
      <c r="B136" s="318"/>
      <c r="C136" s="317"/>
      <c r="D136" s="1" t="s">
        <v>4</v>
      </c>
      <c r="E136" s="63"/>
      <c r="F136" s="63"/>
      <c r="G136" s="63"/>
      <c r="H136" s="63"/>
      <c r="I136" s="63"/>
      <c r="J136" s="63"/>
      <c r="K136" s="63"/>
      <c r="L136" s="63"/>
    </row>
    <row r="137" spans="1:12" s="96" customFormat="1" ht="19.2" customHeight="1" x14ac:dyDescent="0.25">
      <c r="A137" s="316"/>
      <c r="B137" s="317" t="s">
        <v>55</v>
      </c>
      <c r="C137" s="317" t="s">
        <v>5</v>
      </c>
      <c r="D137" s="1" t="s">
        <v>1</v>
      </c>
      <c r="E137" s="63">
        <f>E138+E140+E142+E143</f>
        <v>17008.2</v>
      </c>
      <c r="F137" s="63" t="s">
        <v>132</v>
      </c>
      <c r="G137" s="63" t="s">
        <v>132</v>
      </c>
      <c r="H137" s="63" t="s">
        <v>132</v>
      </c>
      <c r="I137" s="63">
        <f t="shared" ref="I137" si="93">I138+I140</f>
        <v>17008.2</v>
      </c>
      <c r="J137" s="63">
        <f>I137/E137*100</f>
        <v>100</v>
      </c>
      <c r="K137" s="63" t="s">
        <v>132</v>
      </c>
      <c r="L137" s="63" t="s">
        <v>132</v>
      </c>
    </row>
    <row r="138" spans="1:12" s="96" customFormat="1" ht="18" customHeight="1" x14ac:dyDescent="0.25">
      <c r="A138" s="316"/>
      <c r="B138" s="318"/>
      <c r="C138" s="317"/>
      <c r="D138" s="1" t="s">
        <v>2</v>
      </c>
      <c r="E138" s="63">
        <v>340.2</v>
      </c>
      <c r="F138" s="63">
        <v>340.2</v>
      </c>
      <c r="G138" s="63">
        <v>340.2</v>
      </c>
      <c r="H138" s="63">
        <v>340.2</v>
      </c>
      <c r="I138" s="63">
        <v>340.2</v>
      </c>
      <c r="J138" s="63">
        <f t="shared" ref="J138:J140" si="94">I138/E138*100</f>
        <v>100</v>
      </c>
      <c r="K138" s="63">
        <f>H138/E138*100</f>
        <v>100</v>
      </c>
      <c r="L138" s="63">
        <f>H138/F138*100</f>
        <v>100</v>
      </c>
    </row>
    <row r="139" spans="1:12" s="96" customFormat="1" ht="57.6" customHeight="1" x14ac:dyDescent="0.25">
      <c r="A139" s="316"/>
      <c r="B139" s="318"/>
      <c r="C139" s="317"/>
      <c r="D139" s="1" t="s">
        <v>26</v>
      </c>
      <c r="E139" s="63"/>
      <c r="F139" s="63">
        <v>340.2</v>
      </c>
      <c r="G139" s="63"/>
      <c r="H139" s="63">
        <v>340.2</v>
      </c>
      <c r="I139" s="63">
        <v>340.2</v>
      </c>
      <c r="J139" s="63"/>
      <c r="K139" s="63"/>
      <c r="L139" s="63">
        <f t="shared" ref="L139:L141" si="95">H139/F139*100</f>
        <v>100</v>
      </c>
    </row>
    <row r="140" spans="1:12" s="96" customFormat="1" ht="28.5" customHeight="1" x14ac:dyDescent="0.25">
      <c r="A140" s="316"/>
      <c r="B140" s="318"/>
      <c r="C140" s="317"/>
      <c r="D140" s="1" t="s">
        <v>3</v>
      </c>
      <c r="E140" s="63">
        <v>16668</v>
      </c>
      <c r="F140" s="63">
        <v>16668</v>
      </c>
      <c r="G140" s="63">
        <v>16668</v>
      </c>
      <c r="H140" s="63">
        <v>16668</v>
      </c>
      <c r="I140" s="63">
        <v>16668</v>
      </c>
      <c r="J140" s="63">
        <f t="shared" si="94"/>
        <v>100</v>
      </c>
      <c r="K140" s="63">
        <f t="shared" ref="K140" si="96">H140/E140*100</f>
        <v>100</v>
      </c>
      <c r="L140" s="63">
        <f t="shared" si="95"/>
        <v>100</v>
      </c>
    </row>
    <row r="141" spans="1:12" s="96" customFormat="1" ht="58.2" customHeight="1" x14ac:dyDescent="0.25">
      <c r="A141" s="316"/>
      <c r="B141" s="318"/>
      <c r="C141" s="317"/>
      <c r="D141" s="1" t="s">
        <v>27</v>
      </c>
      <c r="E141" s="63"/>
      <c r="F141" s="63">
        <v>16668</v>
      </c>
      <c r="G141" s="63"/>
      <c r="H141" s="63">
        <v>16668</v>
      </c>
      <c r="I141" s="63">
        <v>16668</v>
      </c>
      <c r="J141" s="63"/>
      <c r="K141" s="63"/>
      <c r="L141" s="63">
        <f t="shared" si="95"/>
        <v>100</v>
      </c>
    </row>
    <row r="142" spans="1:12" s="96" customFormat="1" ht="28.5" customHeight="1" x14ac:dyDescent="0.25">
      <c r="A142" s="316"/>
      <c r="B142" s="318"/>
      <c r="C142" s="317"/>
      <c r="D142" s="1" t="s">
        <v>6</v>
      </c>
      <c r="E142" s="63"/>
      <c r="F142" s="63"/>
      <c r="G142" s="63"/>
      <c r="H142" s="63"/>
      <c r="I142" s="63"/>
      <c r="J142" s="63"/>
      <c r="K142" s="63"/>
      <c r="L142" s="63"/>
    </row>
    <row r="143" spans="1:12" s="96" customFormat="1" ht="28.5" customHeight="1" x14ac:dyDescent="0.25">
      <c r="A143" s="316"/>
      <c r="B143" s="318"/>
      <c r="C143" s="317"/>
      <c r="D143" s="1" t="s">
        <v>4</v>
      </c>
      <c r="E143" s="63"/>
      <c r="F143" s="63"/>
      <c r="G143" s="63"/>
      <c r="H143" s="63"/>
      <c r="I143" s="63"/>
      <c r="J143" s="63"/>
      <c r="K143" s="63"/>
      <c r="L143" s="63"/>
    </row>
    <row r="144" spans="1:12" s="96" customFormat="1" ht="18.600000000000001" customHeight="1" x14ac:dyDescent="0.25">
      <c r="A144" s="316"/>
      <c r="B144" s="317" t="s">
        <v>56</v>
      </c>
      <c r="C144" s="317" t="s">
        <v>5</v>
      </c>
      <c r="D144" s="12" t="s">
        <v>1</v>
      </c>
      <c r="E144" s="63">
        <f>E145+E147+E149+E150</f>
        <v>5102</v>
      </c>
      <c r="F144" s="63" t="s">
        <v>132</v>
      </c>
      <c r="G144" s="63" t="s">
        <v>132</v>
      </c>
      <c r="H144" s="63" t="s">
        <v>132</v>
      </c>
      <c r="I144" s="63">
        <f t="shared" ref="I144" si="97">I145+I147</f>
        <v>5102</v>
      </c>
      <c r="J144" s="63">
        <f>I144/E144*100</f>
        <v>100</v>
      </c>
      <c r="K144" s="63" t="s">
        <v>132</v>
      </c>
      <c r="L144" s="63" t="s">
        <v>132</v>
      </c>
    </row>
    <row r="145" spans="1:12" s="96" customFormat="1" ht="19.8" customHeight="1" x14ac:dyDescent="0.25">
      <c r="A145" s="316"/>
      <c r="B145" s="318"/>
      <c r="C145" s="318"/>
      <c r="D145" s="12" t="s">
        <v>2</v>
      </c>
      <c r="E145" s="63">
        <v>102</v>
      </c>
      <c r="F145" s="63">
        <v>102</v>
      </c>
      <c r="G145" s="63">
        <v>102</v>
      </c>
      <c r="H145" s="63">
        <v>102</v>
      </c>
      <c r="I145" s="63">
        <v>102</v>
      </c>
      <c r="J145" s="63">
        <f t="shared" ref="J145:J147" si="98">I145/E145*100</f>
        <v>100</v>
      </c>
      <c r="K145" s="63">
        <f>H145/E145*100</f>
        <v>100</v>
      </c>
      <c r="L145" s="63">
        <f>H145/F145*100</f>
        <v>100</v>
      </c>
    </row>
    <row r="146" spans="1:12" s="96" customFormat="1" ht="54.6" customHeight="1" x14ac:dyDescent="0.25">
      <c r="A146" s="316"/>
      <c r="B146" s="318"/>
      <c r="C146" s="318"/>
      <c r="D146" s="12" t="s">
        <v>26</v>
      </c>
      <c r="E146" s="63"/>
      <c r="F146" s="63">
        <v>102</v>
      </c>
      <c r="G146" s="63"/>
      <c r="H146" s="63">
        <v>102</v>
      </c>
      <c r="I146" s="63">
        <v>102</v>
      </c>
      <c r="J146" s="63"/>
      <c r="K146" s="63"/>
      <c r="L146" s="63">
        <f t="shared" ref="L146:L148" si="99">H146/F146*100</f>
        <v>100</v>
      </c>
    </row>
    <row r="147" spans="1:12" s="96" customFormat="1" ht="31.2" customHeight="1" x14ac:dyDescent="0.25">
      <c r="A147" s="316"/>
      <c r="B147" s="318"/>
      <c r="C147" s="318"/>
      <c r="D147" s="12" t="s">
        <v>3</v>
      </c>
      <c r="E147" s="63">
        <v>5000</v>
      </c>
      <c r="F147" s="63">
        <v>5000</v>
      </c>
      <c r="G147" s="63">
        <v>5000</v>
      </c>
      <c r="H147" s="63">
        <v>5000</v>
      </c>
      <c r="I147" s="63">
        <v>5000</v>
      </c>
      <c r="J147" s="63">
        <f t="shared" si="98"/>
        <v>100</v>
      </c>
      <c r="K147" s="63">
        <f t="shared" ref="K147" si="100">H147/E147*100</f>
        <v>100</v>
      </c>
      <c r="L147" s="63">
        <f t="shared" si="99"/>
        <v>100</v>
      </c>
    </row>
    <row r="148" spans="1:12" s="96" customFormat="1" ht="55.8" customHeight="1" x14ac:dyDescent="0.25">
      <c r="A148" s="316"/>
      <c r="B148" s="318"/>
      <c r="C148" s="318"/>
      <c r="D148" s="12" t="s">
        <v>27</v>
      </c>
      <c r="E148" s="63"/>
      <c r="F148" s="63">
        <v>5000</v>
      </c>
      <c r="G148" s="63"/>
      <c r="H148" s="63">
        <v>5000</v>
      </c>
      <c r="I148" s="63">
        <v>5000</v>
      </c>
      <c r="J148" s="63"/>
      <c r="K148" s="63"/>
      <c r="L148" s="63">
        <f t="shared" si="99"/>
        <v>100</v>
      </c>
    </row>
    <row r="149" spans="1:12" s="96" customFormat="1" ht="28.5" customHeight="1" x14ac:dyDescent="0.25">
      <c r="A149" s="316"/>
      <c r="B149" s="318"/>
      <c r="C149" s="318"/>
      <c r="D149" s="12" t="s">
        <v>6</v>
      </c>
      <c r="E149" s="63"/>
      <c r="F149" s="63"/>
      <c r="G149" s="63"/>
      <c r="H149" s="63"/>
      <c r="I149" s="63"/>
      <c r="J149" s="63"/>
      <c r="K149" s="63"/>
      <c r="L149" s="63"/>
    </row>
    <row r="150" spans="1:12" s="96" customFormat="1" ht="31.5" customHeight="1" x14ac:dyDescent="0.25">
      <c r="A150" s="316"/>
      <c r="B150" s="318"/>
      <c r="C150" s="318"/>
      <c r="D150" s="12" t="s">
        <v>4</v>
      </c>
      <c r="E150" s="63"/>
      <c r="F150" s="63"/>
      <c r="G150" s="63"/>
      <c r="H150" s="63"/>
      <c r="I150" s="63"/>
      <c r="J150" s="63"/>
      <c r="K150" s="63"/>
      <c r="L150" s="63"/>
    </row>
    <row r="151" spans="1:12" s="96" customFormat="1" ht="20.399999999999999" customHeight="1" x14ac:dyDescent="0.25">
      <c r="A151" s="316">
        <v>5</v>
      </c>
      <c r="B151" s="320" t="s">
        <v>11</v>
      </c>
      <c r="C151" s="317" t="s">
        <v>165</v>
      </c>
      <c r="D151" s="12" t="s">
        <v>1</v>
      </c>
      <c r="E151" s="63">
        <f>E152+E154+E157</f>
        <v>568744.6</v>
      </c>
      <c r="F151" s="63" t="s">
        <v>132</v>
      </c>
      <c r="G151" s="63" t="s">
        <v>132</v>
      </c>
      <c r="H151" s="63" t="s">
        <v>132</v>
      </c>
      <c r="I151" s="63">
        <f t="shared" ref="I151" si="101">I152+I154+I156+I157</f>
        <v>568705.29999999993</v>
      </c>
      <c r="J151" s="63">
        <f>I151/E151*100</f>
        <v>99.993090044283491</v>
      </c>
      <c r="K151" s="63" t="s">
        <v>132</v>
      </c>
      <c r="L151" s="63" t="s">
        <v>132</v>
      </c>
    </row>
    <row r="152" spans="1:12" s="96" customFormat="1" ht="17.399999999999999" customHeight="1" x14ac:dyDescent="0.25">
      <c r="A152" s="316"/>
      <c r="B152" s="320"/>
      <c r="C152" s="317"/>
      <c r="D152" s="12" t="s">
        <v>2</v>
      </c>
      <c r="E152" s="63">
        <f>E373</f>
        <v>559844.6</v>
      </c>
      <c r="F152" s="63">
        <f>F373</f>
        <v>559844.6</v>
      </c>
      <c r="G152" s="63">
        <f t="shared" ref="F152:I153" si="102">G373</f>
        <v>559844.6</v>
      </c>
      <c r="H152" s="63">
        <f t="shared" si="102"/>
        <v>559805.29999999993</v>
      </c>
      <c r="I152" s="63">
        <f t="shared" si="102"/>
        <v>559805.29999999993</v>
      </c>
      <c r="J152" s="63">
        <f t="shared" ref="J152:J154" si="103">I152/E152*100</f>
        <v>99.992980194861218</v>
      </c>
      <c r="K152" s="63">
        <f>H152/E152*100</f>
        <v>99.992980194861218</v>
      </c>
      <c r="L152" s="63">
        <f>H152/F152*100</f>
        <v>99.992980194861218</v>
      </c>
    </row>
    <row r="153" spans="1:12" s="96" customFormat="1" ht="60" customHeight="1" x14ac:dyDescent="0.25">
      <c r="A153" s="316"/>
      <c r="B153" s="320"/>
      <c r="C153" s="317"/>
      <c r="D153" s="12" t="s">
        <v>26</v>
      </c>
      <c r="E153" s="63">
        <f t="shared" ref="E153:I157" si="104">E374</f>
        <v>0</v>
      </c>
      <c r="F153" s="63">
        <f t="shared" si="102"/>
        <v>1100</v>
      </c>
      <c r="G153" s="63"/>
      <c r="H153" s="63">
        <f t="shared" si="102"/>
        <v>1100</v>
      </c>
      <c r="I153" s="63">
        <f t="shared" si="102"/>
        <v>1100</v>
      </c>
      <c r="J153" s="63"/>
      <c r="K153" s="63"/>
      <c r="L153" s="63">
        <f t="shared" ref="L153:L155" si="105">H153/F153*100</f>
        <v>100</v>
      </c>
    </row>
    <row r="154" spans="1:12" s="96" customFormat="1" ht="31.5" customHeight="1" x14ac:dyDescent="0.25">
      <c r="A154" s="316"/>
      <c r="B154" s="320"/>
      <c r="C154" s="317"/>
      <c r="D154" s="12" t="s">
        <v>3</v>
      </c>
      <c r="E154" s="63">
        <f t="shared" si="104"/>
        <v>8900</v>
      </c>
      <c r="F154" s="63">
        <f>F375</f>
        <v>8900</v>
      </c>
      <c r="G154" s="63">
        <f t="shared" si="104"/>
        <v>8900</v>
      </c>
      <c r="H154" s="63">
        <f t="shared" si="104"/>
        <v>8900</v>
      </c>
      <c r="I154" s="63">
        <f t="shared" si="104"/>
        <v>8900</v>
      </c>
      <c r="J154" s="63">
        <f t="shared" si="103"/>
        <v>100</v>
      </c>
      <c r="K154" s="63">
        <f t="shared" ref="K154" si="106">H154/E154*100</f>
        <v>100</v>
      </c>
      <c r="L154" s="63">
        <f t="shared" si="105"/>
        <v>100</v>
      </c>
    </row>
    <row r="155" spans="1:12" s="96" customFormat="1" ht="60" customHeight="1" x14ac:dyDescent="0.25">
      <c r="A155" s="316"/>
      <c r="B155" s="320"/>
      <c r="C155" s="317"/>
      <c r="D155" s="12" t="s">
        <v>27</v>
      </c>
      <c r="E155" s="63">
        <f t="shared" si="104"/>
        <v>0</v>
      </c>
      <c r="F155" s="63">
        <f t="shared" si="104"/>
        <v>8900</v>
      </c>
      <c r="G155" s="63"/>
      <c r="H155" s="63">
        <f t="shared" si="104"/>
        <v>8900</v>
      </c>
      <c r="I155" s="63">
        <f t="shared" si="104"/>
        <v>8900</v>
      </c>
      <c r="J155" s="63"/>
      <c r="K155" s="63"/>
      <c r="L155" s="63">
        <f t="shared" si="105"/>
        <v>100</v>
      </c>
    </row>
    <row r="156" spans="1:12" s="96" customFormat="1" ht="31.5" customHeight="1" x14ac:dyDescent="0.25">
      <c r="A156" s="316"/>
      <c r="B156" s="320"/>
      <c r="C156" s="317"/>
      <c r="D156" s="12" t="s">
        <v>6</v>
      </c>
      <c r="E156" s="63">
        <f t="shared" si="104"/>
        <v>0</v>
      </c>
      <c r="F156" s="63"/>
      <c r="G156" s="63"/>
      <c r="H156" s="63"/>
      <c r="I156" s="63"/>
      <c r="J156" s="63"/>
      <c r="K156" s="63"/>
      <c r="L156" s="63"/>
    </row>
    <row r="157" spans="1:12" s="96" customFormat="1" ht="31.5" customHeight="1" x14ac:dyDescent="0.25">
      <c r="A157" s="316"/>
      <c r="B157" s="320"/>
      <c r="C157" s="317"/>
      <c r="D157" s="12" t="s">
        <v>4</v>
      </c>
      <c r="E157" s="63">
        <f t="shared" si="104"/>
        <v>0</v>
      </c>
      <c r="F157" s="63"/>
      <c r="G157" s="63"/>
      <c r="H157" s="63"/>
      <c r="I157" s="63"/>
      <c r="J157" s="63"/>
      <c r="K157" s="63"/>
      <c r="L157" s="63"/>
    </row>
    <row r="158" spans="1:12" s="96" customFormat="1" ht="19.2" customHeight="1" x14ac:dyDescent="0.25">
      <c r="A158" s="316"/>
      <c r="B158" s="320"/>
      <c r="C158" s="319" t="s">
        <v>152</v>
      </c>
      <c r="D158" s="319"/>
      <c r="E158" s="319"/>
      <c r="F158" s="319"/>
      <c r="G158" s="319"/>
      <c r="H158" s="319"/>
      <c r="I158" s="319"/>
      <c r="J158" s="319"/>
      <c r="K158" s="319"/>
      <c r="L158" s="319"/>
    </row>
    <row r="159" spans="1:12" s="96" customFormat="1" ht="18" customHeight="1" x14ac:dyDescent="0.25">
      <c r="A159" s="316"/>
      <c r="B159" s="320"/>
      <c r="C159" s="317" t="s">
        <v>5</v>
      </c>
      <c r="D159" s="12" t="s">
        <v>1</v>
      </c>
      <c r="E159" s="63">
        <f>E160+E162</f>
        <v>568744.6</v>
      </c>
      <c r="F159" s="63" t="s">
        <v>132</v>
      </c>
      <c r="G159" s="63" t="s">
        <v>132</v>
      </c>
      <c r="H159" s="63" t="s">
        <v>132</v>
      </c>
      <c r="I159" s="63">
        <f t="shared" ref="I159" si="107">I160+I162+I164+I165</f>
        <v>568705.29999999993</v>
      </c>
      <c r="J159" s="63">
        <f>I159/E159*100</f>
        <v>99.993090044283491</v>
      </c>
      <c r="K159" s="63" t="s">
        <v>132</v>
      </c>
      <c r="L159" s="63" t="s">
        <v>132</v>
      </c>
    </row>
    <row r="160" spans="1:12" s="96" customFormat="1" ht="19.8" customHeight="1" x14ac:dyDescent="0.25">
      <c r="A160" s="316"/>
      <c r="B160" s="320"/>
      <c r="C160" s="317"/>
      <c r="D160" s="12" t="s">
        <v>2</v>
      </c>
      <c r="E160" s="63">
        <f>E373</f>
        <v>559844.6</v>
      </c>
      <c r="F160" s="63">
        <f>F373</f>
        <v>559844.6</v>
      </c>
      <c r="G160" s="63">
        <f t="shared" ref="F160:I161" si="108">G373</f>
        <v>559844.6</v>
      </c>
      <c r="H160" s="63">
        <f t="shared" si="108"/>
        <v>559805.29999999993</v>
      </c>
      <c r="I160" s="63">
        <f t="shared" si="108"/>
        <v>559805.29999999993</v>
      </c>
      <c r="J160" s="63">
        <f t="shared" ref="J160:J162" si="109">I160/E160*100</f>
        <v>99.992980194861218</v>
      </c>
      <c r="K160" s="63">
        <f>H160/E160*100</f>
        <v>99.992980194861218</v>
      </c>
      <c r="L160" s="63">
        <f>H160/F160*100</f>
        <v>99.992980194861218</v>
      </c>
    </row>
    <row r="161" spans="1:12" s="96" customFormat="1" ht="59.4" customHeight="1" x14ac:dyDescent="0.25">
      <c r="A161" s="316"/>
      <c r="B161" s="320"/>
      <c r="C161" s="317"/>
      <c r="D161" s="12" t="s">
        <v>26</v>
      </c>
      <c r="E161" s="63">
        <f t="shared" ref="E161" si="110">E382</f>
        <v>0</v>
      </c>
      <c r="F161" s="63">
        <f t="shared" si="108"/>
        <v>1100</v>
      </c>
      <c r="G161" s="63"/>
      <c r="H161" s="63">
        <f t="shared" si="108"/>
        <v>1100</v>
      </c>
      <c r="I161" s="63">
        <f t="shared" si="108"/>
        <v>1100</v>
      </c>
      <c r="J161" s="63"/>
      <c r="K161" s="63"/>
      <c r="L161" s="63">
        <f t="shared" ref="L161:L163" si="111">H161/F161*100</f>
        <v>100</v>
      </c>
    </row>
    <row r="162" spans="1:12" s="96" customFormat="1" ht="31.5" customHeight="1" x14ac:dyDescent="0.25">
      <c r="A162" s="316"/>
      <c r="B162" s="320"/>
      <c r="C162" s="317"/>
      <c r="D162" s="12" t="s">
        <v>3</v>
      </c>
      <c r="E162" s="63">
        <f>E375</f>
        <v>8900</v>
      </c>
      <c r="F162" s="63">
        <f t="shared" ref="F162:I163" si="112">F375</f>
        <v>8900</v>
      </c>
      <c r="G162" s="63">
        <f t="shared" si="112"/>
        <v>8900</v>
      </c>
      <c r="H162" s="63">
        <f t="shared" si="112"/>
        <v>8900</v>
      </c>
      <c r="I162" s="63">
        <f t="shared" si="112"/>
        <v>8900</v>
      </c>
      <c r="J162" s="63">
        <f t="shared" si="109"/>
        <v>100</v>
      </c>
      <c r="K162" s="63">
        <f t="shared" ref="K162" si="113">H162/E162*100</f>
        <v>100</v>
      </c>
      <c r="L162" s="63">
        <f t="shared" si="111"/>
        <v>100</v>
      </c>
    </row>
    <row r="163" spans="1:12" s="96" customFormat="1" ht="55.8" customHeight="1" x14ac:dyDescent="0.25">
      <c r="A163" s="316"/>
      <c r="B163" s="320"/>
      <c r="C163" s="317"/>
      <c r="D163" s="12" t="s">
        <v>27</v>
      </c>
      <c r="E163" s="63">
        <f t="shared" ref="E163" si="114">E384</f>
        <v>0</v>
      </c>
      <c r="F163" s="63">
        <f t="shared" si="112"/>
        <v>8900</v>
      </c>
      <c r="G163" s="63"/>
      <c r="H163" s="63">
        <f t="shared" si="112"/>
        <v>8900</v>
      </c>
      <c r="I163" s="63">
        <f t="shared" si="112"/>
        <v>8900</v>
      </c>
      <c r="J163" s="63"/>
      <c r="K163" s="63"/>
      <c r="L163" s="63">
        <f t="shared" si="111"/>
        <v>100</v>
      </c>
    </row>
    <row r="164" spans="1:12" s="96" customFormat="1" ht="31.5" customHeight="1" x14ac:dyDescent="0.25">
      <c r="A164" s="316"/>
      <c r="B164" s="320"/>
      <c r="C164" s="317"/>
      <c r="D164" s="12" t="s">
        <v>6</v>
      </c>
      <c r="E164" s="63">
        <f t="shared" ref="E164" si="115">E385</f>
        <v>0</v>
      </c>
      <c r="F164" s="63"/>
      <c r="G164" s="63"/>
      <c r="H164" s="63"/>
      <c r="I164" s="63"/>
      <c r="J164" s="63"/>
      <c r="K164" s="63"/>
      <c r="L164" s="63"/>
    </row>
    <row r="165" spans="1:12" s="96" customFormat="1" ht="41.4" customHeight="1" x14ac:dyDescent="0.25">
      <c r="A165" s="316"/>
      <c r="B165" s="320"/>
      <c r="C165" s="317"/>
      <c r="D165" s="12" t="s">
        <v>4</v>
      </c>
      <c r="E165" s="63">
        <f t="shared" ref="E165" si="116">E386</f>
        <v>0</v>
      </c>
      <c r="F165" s="63"/>
      <c r="G165" s="63"/>
      <c r="H165" s="63"/>
      <c r="I165" s="63"/>
      <c r="J165" s="63"/>
      <c r="K165" s="63"/>
      <c r="L165" s="63"/>
    </row>
    <row r="166" spans="1:12" s="96" customFormat="1" ht="20.399999999999999" customHeight="1" x14ac:dyDescent="0.25">
      <c r="A166" s="316">
        <v>6</v>
      </c>
      <c r="B166" s="320" t="s">
        <v>75</v>
      </c>
      <c r="C166" s="317" t="s">
        <v>5</v>
      </c>
      <c r="D166" s="1" t="s">
        <v>1</v>
      </c>
      <c r="E166" s="63">
        <f>E167+E169+E171+E172</f>
        <v>788685.1</v>
      </c>
      <c r="F166" s="63" t="s">
        <v>132</v>
      </c>
      <c r="G166" s="63" t="s">
        <v>132</v>
      </c>
      <c r="H166" s="63" t="s">
        <v>132</v>
      </c>
      <c r="I166" s="63">
        <f t="shared" ref="I166" si="117">I167+I169+I171+I172</f>
        <v>788685.10000000009</v>
      </c>
      <c r="J166" s="63">
        <f>I166/E166*100</f>
        <v>100.00000000000003</v>
      </c>
      <c r="K166" s="63" t="s">
        <v>132</v>
      </c>
      <c r="L166" s="63" t="s">
        <v>132</v>
      </c>
    </row>
    <row r="167" spans="1:12" s="96" customFormat="1" ht="20.399999999999999" customHeight="1" x14ac:dyDescent="0.25">
      <c r="A167" s="316"/>
      <c r="B167" s="318"/>
      <c r="C167" s="318"/>
      <c r="D167" s="1" t="s">
        <v>2</v>
      </c>
      <c r="E167" s="63">
        <v>17428.400000000001</v>
      </c>
      <c r="F167" s="63">
        <v>17428.400000000001</v>
      </c>
      <c r="G167" s="63">
        <v>17428.400000000001</v>
      </c>
      <c r="H167" s="63">
        <v>17428.400000000001</v>
      </c>
      <c r="I167" s="63">
        <v>17428.400000000001</v>
      </c>
      <c r="J167" s="63">
        <f t="shared" ref="J167:J169" si="118">I167/E167*100</f>
        <v>100</v>
      </c>
      <c r="K167" s="63">
        <f>H167/E167*100</f>
        <v>100</v>
      </c>
      <c r="L167" s="63">
        <f>H167/F167*100</f>
        <v>100</v>
      </c>
    </row>
    <row r="168" spans="1:12" s="96" customFormat="1" ht="55.95" customHeight="1" x14ac:dyDescent="0.25">
      <c r="A168" s="316"/>
      <c r="B168" s="318"/>
      <c r="C168" s="318"/>
      <c r="D168" s="1" t="s">
        <v>26</v>
      </c>
      <c r="E168" s="63"/>
      <c r="F168" s="63">
        <v>17428.400000000001</v>
      </c>
      <c r="G168" s="63">
        <f>G191+G459</f>
        <v>0</v>
      </c>
      <c r="H168" s="63">
        <v>17428.400000000001</v>
      </c>
      <c r="I168" s="63">
        <v>17428.400000000001</v>
      </c>
      <c r="J168" s="63"/>
      <c r="K168" s="63"/>
      <c r="L168" s="63">
        <f t="shared" ref="L168:L170" si="119">H168/F168*100</f>
        <v>100</v>
      </c>
    </row>
    <row r="169" spans="1:12" s="96" customFormat="1" ht="31.5" customHeight="1" x14ac:dyDescent="0.25">
      <c r="A169" s="316"/>
      <c r="B169" s="318"/>
      <c r="C169" s="318"/>
      <c r="D169" s="1" t="s">
        <v>3</v>
      </c>
      <c r="E169" s="63">
        <v>771256.7</v>
      </c>
      <c r="F169" s="63">
        <f t="shared" ref="F169:I170" si="120">F177+F185</f>
        <v>771256.70000000007</v>
      </c>
      <c r="G169" s="63">
        <f t="shared" si="120"/>
        <v>771256.70000000007</v>
      </c>
      <c r="H169" s="63">
        <f t="shared" si="120"/>
        <v>771256.70000000007</v>
      </c>
      <c r="I169" s="63">
        <f t="shared" si="120"/>
        <v>771256.70000000007</v>
      </c>
      <c r="J169" s="63">
        <f t="shared" si="118"/>
        <v>100.00000000000003</v>
      </c>
      <c r="K169" s="63">
        <f t="shared" ref="K169" si="121">H169/E169*100</f>
        <v>100.00000000000003</v>
      </c>
      <c r="L169" s="63">
        <f t="shared" si="119"/>
        <v>100</v>
      </c>
    </row>
    <row r="170" spans="1:12" s="96" customFormat="1" ht="57" customHeight="1" x14ac:dyDescent="0.25">
      <c r="A170" s="316"/>
      <c r="B170" s="318"/>
      <c r="C170" s="318"/>
      <c r="D170" s="1" t="s">
        <v>27</v>
      </c>
      <c r="E170" s="63">
        <f>E193+E461</f>
        <v>0</v>
      </c>
      <c r="F170" s="63">
        <f t="shared" si="120"/>
        <v>771256.70000000007</v>
      </c>
      <c r="G170" s="63">
        <f>G193+G461</f>
        <v>0</v>
      </c>
      <c r="H170" s="63">
        <f t="shared" si="120"/>
        <v>771256.70000000007</v>
      </c>
      <c r="I170" s="63">
        <f t="shared" si="120"/>
        <v>771256.70000000007</v>
      </c>
      <c r="J170" s="63"/>
      <c r="K170" s="63"/>
      <c r="L170" s="63">
        <f t="shared" si="119"/>
        <v>100</v>
      </c>
    </row>
    <row r="171" spans="1:12" s="96" customFormat="1" ht="27" customHeight="1" x14ac:dyDescent="0.25">
      <c r="A171" s="316"/>
      <c r="B171" s="318"/>
      <c r="C171" s="318"/>
      <c r="D171" s="1" t="s">
        <v>6</v>
      </c>
      <c r="E171" s="63">
        <f>E194+E462</f>
        <v>0</v>
      </c>
      <c r="F171" s="63">
        <f>F194+F462</f>
        <v>0</v>
      </c>
      <c r="G171" s="63">
        <f>G194+G462</f>
        <v>0</v>
      </c>
      <c r="H171" s="63">
        <f>H194+H462</f>
        <v>0</v>
      </c>
      <c r="I171" s="63">
        <f>I194+I462</f>
        <v>0</v>
      </c>
      <c r="J171" s="63"/>
      <c r="K171" s="63"/>
      <c r="L171" s="63"/>
    </row>
    <row r="172" spans="1:12" s="96" customFormat="1" ht="26.4" customHeight="1" x14ac:dyDescent="0.25">
      <c r="A172" s="316"/>
      <c r="B172" s="318"/>
      <c r="C172" s="318"/>
      <c r="D172" s="1" t="s">
        <v>4</v>
      </c>
      <c r="E172" s="63">
        <f>E195+E463</f>
        <v>0</v>
      </c>
      <c r="F172" s="63">
        <f>F195+F463</f>
        <v>0</v>
      </c>
      <c r="G172" s="63">
        <f>G195+G463</f>
        <v>0</v>
      </c>
      <c r="H172" s="63">
        <f>H195+H463</f>
        <v>0</v>
      </c>
      <c r="I172" s="63">
        <f>I195+I463</f>
        <v>0</v>
      </c>
      <c r="J172" s="63"/>
      <c r="K172" s="63"/>
      <c r="L172" s="63"/>
    </row>
    <row r="173" spans="1:12" s="96" customFormat="1" ht="19.2" customHeight="1" x14ac:dyDescent="0.25">
      <c r="A173" s="316"/>
      <c r="B173" s="318"/>
      <c r="C173" s="317" t="s">
        <v>7</v>
      </c>
      <c r="D173" s="317"/>
      <c r="E173" s="317"/>
      <c r="F173" s="317"/>
      <c r="G173" s="317"/>
      <c r="H173" s="317"/>
      <c r="I173" s="317"/>
      <c r="J173" s="317"/>
      <c r="K173" s="317"/>
      <c r="L173" s="317"/>
    </row>
    <row r="174" spans="1:12" s="96" customFormat="1" ht="17.399999999999999" customHeight="1" x14ac:dyDescent="0.25">
      <c r="A174" s="316"/>
      <c r="B174" s="318"/>
      <c r="C174" s="317"/>
      <c r="D174" s="1" t="s">
        <v>1</v>
      </c>
      <c r="E174" s="63">
        <f>E175+E177+E179+E180</f>
        <v>770299.8</v>
      </c>
      <c r="F174" s="63" t="s">
        <v>132</v>
      </c>
      <c r="G174" s="63" t="s">
        <v>132</v>
      </c>
      <c r="H174" s="63" t="s">
        <v>132</v>
      </c>
      <c r="I174" s="63">
        <f t="shared" ref="I174" si="122">I175+I177+I179+I180</f>
        <v>770299.8</v>
      </c>
      <c r="J174" s="63">
        <f>I174/E174*100</f>
        <v>100</v>
      </c>
      <c r="K174" s="63" t="s">
        <v>132</v>
      </c>
      <c r="L174" s="63" t="s">
        <v>132</v>
      </c>
    </row>
    <row r="175" spans="1:12" s="96" customFormat="1" ht="19.2" customHeight="1" x14ac:dyDescent="0.25">
      <c r="A175" s="316"/>
      <c r="B175" s="318"/>
      <c r="C175" s="317"/>
      <c r="D175" s="1" t="s">
        <v>2</v>
      </c>
      <c r="E175" s="63">
        <f>E190</f>
        <v>15406</v>
      </c>
      <c r="F175" s="63">
        <f t="shared" ref="E175:I178" si="123">F190</f>
        <v>15406</v>
      </c>
      <c r="G175" s="63">
        <f t="shared" si="123"/>
        <v>15406</v>
      </c>
      <c r="H175" s="63">
        <f t="shared" si="123"/>
        <v>15406</v>
      </c>
      <c r="I175" s="63">
        <f t="shared" si="123"/>
        <v>15406</v>
      </c>
      <c r="J175" s="63">
        <f t="shared" ref="J175:J177" si="124">I175/E175*100</f>
        <v>100</v>
      </c>
      <c r="K175" s="63">
        <f>H175/E175*100</f>
        <v>100</v>
      </c>
      <c r="L175" s="63">
        <f>H175/F175*100</f>
        <v>100</v>
      </c>
    </row>
    <row r="176" spans="1:12" s="96" customFormat="1" ht="57" customHeight="1" x14ac:dyDescent="0.25">
      <c r="A176" s="316"/>
      <c r="B176" s="318"/>
      <c r="C176" s="317"/>
      <c r="D176" s="1" t="s">
        <v>26</v>
      </c>
      <c r="E176" s="63">
        <f t="shared" si="123"/>
        <v>0</v>
      </c>
      <c r="F176" s="63">
        <f t="shared" si="123"/>
        <v>15406</v>
      </c>
      <c r="G176" s="63">
        <f t="shared" si="123"/>
        <v>0</v>
      </c>
      <c r="H176" s="63">
        <f t="shared" si="123"/>
        <v>15406</v>
      </c>
      <c r="I176" s="63">
        <f t="shared" si="123"/>
        <v>15406</v>
      </c>
      <c r="J176" s="63"/>
      <c r="K176" s="63"/>
      <c r="L176" s="63">
        <f t="shared" ref="L176:L178" si="125">H176/F176*100</f>
        <v>100</v>
      </c>
    </row>
    <row r="177" spans="1:12" s="96" customFormat="1" ht="29.4" customHeight="1" x14ac:dyDescent="0.25">
      <c r="A177" s="316"/>
      <c r="B177" s="318"/>
      <c r="C177" s="317"/>
      <c r="D177" s="1" t="s">
        <v>3</v>
      </c>
      <c r="E177" s="63">
        <f t="shared" si="123"/>
        <v>754893.8</v>
      </c>
      <c r="F177" s="63">
        <f t="shared" si="123"/>
        <v>754893.8</v>
      </c>
      <c r="G177" s="63">
        <f t="shared" si="123"/>
        <v>754893.8</v>
      </c>
      <c r="H177" s="63">
        <f t="shared" si="123"/>
        <v>754893.8</v>
      </c>
      <c r="I177" s="63">
        <f t="shared" si="123"/>
        <v>754893.8</v>
      </c>
      <c r="J177" s="63">
        <f t="shared" si="124"/>
        <v>100</v>
      </c>
      <c r="K177" s="63">
        <f t="shared" ref="K177" si="126">H177/E177*100</f>
        <v>100</v>
      </c>
      <c r="L177" s="63">
        <f t="shared" si="125"/>
        <v>100</v>
      </c>
    </row>
    <row r="178" spans="1:12" s="96" customFormat="1" ht="57.6" customHeight="1" x14ac:dyDescent="0.25">
      <c r="A178" s="316"/>
      <c r="B178" s="318"/>
      <c r="C178" s="317"/>
      <c r="D178" s="1" t="s">
        <v>27</v>
      </c>
      <c r="E178" s="63">
        <f t="shared" si="123"/>
        <v>0</v>
      </c>
      <c r="F178" s="63">
        <f t="shared" si="123"/>
        <v>754893.8</v>
      </c>
      <c r="G178" s="63">
        <f t="shared" si="123"/>
        <v>0</v>
      </c>
      <c r="H178" s="63">
        <f t="shared" si="123"/>
        <v>754893.8</v>
      </c>
      <c r="I178" s="63">
        <f t="shared" si="123"/>
        <v>754893.8</v>
      </c>
      <c r="J178" s="63"/>
      <c r="K178" s="63"/>
      <c r="L178" s="63">
        <f t="shared" si="125"/>
        <v>100</v>
      </c>
    </row>
    <row r="179" spans="1:12" s="96" customFormat="1" ht="31.5" customHeight="1" x14ac:dyDescent="0.25">
      <c r="A179" s="316"/>
      <c r="B179" s="318"/>
      <c r="C179" s="317"/>
      <c r="D179" s="1" t="s">
        <v>6</v>
      </c>
      <c r="E179" s="63">
        <f>E194</f>
        <v>0</v>
      </c>
      <c r="F179" s="64"/>
      <c r="G179" s="64"/>
      <c r="H179" s="64"/>
      <c r="I179" s="64"/>
      <c r="J179" s="63"/>
      <c r="K179" s="63"/>
      <c r="L179" s="63"/>
    </row>
    <row r="180" spans="1:12" s="96" customFormat="1" ht="45" customHeight="1" x14ac:dyDescent="0.25">
      <c r="A180" s="316"/>
      <c r="B180" s="318"/>
      <c r="C180" s="317"/>
      <c r="D180" s="1" t="s">
        <v>4</v>
      </c>
      <c r="E180" s="63">
        <f>E195</f>
        <v>0</v>
      </c>
      <c r="F180" s="63">
        <f>F195</f>
        <v>0</v>
      </c>
      <c r="G180" s="63">
        <f>G195</f>
        <v>0</v>
      </c>
      <c r="H180" s="63">
        <f>H195</f>
        <v>0</v>
      </c>
      <c r="I180" s="63">
        <f>I195</f>
        <v>0</v>
      </c>
      <c r="J180" s="63"/>
      <c r="K180" s="63"/>
      <c r="L180" s="63"/>
    </row>
    <row r="181" spans="1:12" s="96" customFormat="1" ht="19.95" customHeight="1" x14ac:dyDescent="0.25">
      <c r="A181" s="316"/>
      <c r="B181" s="318"/>
      <c r="C181" s="317" t="s">
        <v>152</v>
      </c>
      <c r="D181" s="317"/>
      <c r="E181" s="317"/>
      <c r="F181" s="317"/>
      <c r="G181" s="317"/>
      <c r="H181" s="317"/>
      <c r="I181" s="317"/>
      <c r="J181" s="317"/>
      <c r="K181" s="317"/>
      <c r="L181" s="317"/>
    </row>
    <row r="182" spans="1:12" s="96" customFormat="1" ht="19.2" customHeight="1" x14ac:dyDescent="0.25">
      <c r="A182" s="316"/>
      <c r="B182" s="318"/>
      <c r="C182" s="329"/>
      <c r="D182" s="1" t="s">
        <v>1</v>
      </c>
      <c r="E182" s="63">
        <f>E183+E185</f>
        <v>18385.3</v>
      </c>
      <c r="F182" s="63" t="s">
        <v>132</v>
      </c>
      <c r="G182" s="63" t="s">
        <v>132</v>
      </c>
      <c r="H182" s="63" t="s">
        <v>132</v>
      </c>
      <c r="I182" s="63">
        <f>I183+I185</f>
        <v>18385.300000000003</v>
      </c>
      <c r="J182" s="63">
        <f>I182/E182*100</f>
        <v>100.00000000000003</v>
      </c>
      <c r="K182" s="63" t="s">
        <v>132</v>
      </c>
      <c r="L182" s="63" t="s">
        <v>132</v>
      </c>
    </row>
    <row r="183" spans="1:12" s="96" customFormat="1" ht="24" customHeight="1" x14ac:dyDescent="0.25">
      <c r="A183" s="316"/>
      <c r="B183" s="318"/>
      <c r="C183" s="318"/>
      <c r="D183" s="1" t="s">
        <v>2</v>
      </c>
      <c r="E183" s="63">
        <v>2022.4</v>
      </c>
      <c r="F183" s="63">
        <f t="shared" ref="F183:I184" si="127">F444</f>
        <v>2022.4</v>
      </c>
      <c r="G183" s="63">
        <f t="shared" si="127"/>
        <v>2022.4</v>
      </c>
      <c r="H183" s="63">
        <f t="shared" si="127"/>
        <v>2022.4</v>
      </c>
      <c r="I183" s="63">
        <f t="shared" si="127"/>
        <v>2022.4</v>
      </c>
      <c r="J183" s="63">
        <f t="shared" ref="J183:J185" si="128">I183/E183*100</f>
        <v>100</v>
      </c>
      <c r="K183" s="63">
        <f>H183/E183*100</f>
        <v>100</v>
      </c>
      <c r="L183" s="63">
        <f>H183/F183*100</f>
        <v>100</v>
      </c>
    </row>
    <row r="184" spans="1:12" s="96" customFormat="1" ht="60.6" customHeight="1" x14ac:dyDescent="0.25">
      <c r="A184" s="316"/>
      <c r="B184" s="318"/>
      <c r="C184" s="318"/>
      <c r="D184" s="12" t="s">
        <v>26</v>
      </c>
      <c r="E184" s="63">
        <f>E445</f>
        <v>0</v>
      </c>
      <c r="F184" s="63">
        <f t="shared" si="127"/>
        <v>2022.4</v>
      </c>
      <c r="G184" s="63"/>
      <c r="H184" s="63">
        <f t="shared" si="127"/>
        <v>2022.4</v>
      </c>
      <c r="I184" s="63">
        <f t="shared" si="127"/>
        <v>2022.4</v>
      </c>
      <c r="J184" s="63"/>
      <c r="K184" s="63"/>
      <c r="L184" s="63">
        <f t="shared" ref="L184:L186" si="129">H184/F184*100</f>
        <v>100</v>
      </c>
    </row>
    <row r="185" spans="1:12" s="96" customFormat="1" ht="31.5" customHeight="1" x14ac:dyDescent="0.25">
      <c r="A185" s="316"/>
      <c r="B185" s="318"/>
      <c r="C185" s="318"/>
      <c r="D185" s="1" t="s">
        <v>3</v>
      </c>
      <c r="E185" s="63">
        <v>16362.9</v>
      </c>
      <c r="F185" s="63">
        <f>F446</f>
        <v>16362.900000000001</v>
      </c>
      <c r="G185" s="63">
        <f>G446</f>
        <v>16362.900000000001</v>
      </c>
      <c r="H185" s="63">
        <f>H446</f>
        <v>16362.900000000001</v>
      </c>
      <c r="I185" s="63">
        <f>I446</f>
        <v>16362.900000000001</v>
      </c>
      <c r="J185" s="63">
        <f t="shared" si="128"/>
        <v>100.00000000000003</v>
      </c>
      <c r="K185" s="63">
        <f t="shared" ref="K185" si="130">H185/E185*100</f>
        <v>100.00000000000003</v>
      </c>
      <c r="L185" s="63">
        <f t="shared" si="129"/>
        <v>100</v>
      </c>
    </row>
    <row r="186" spans="1:12" s="96" customFormat="1" ht="57" customHeight="1" x14ac:dyDescent="0.25">
      <c r="A186" s="316"/>
      <c r="B186" s="318"/>
      <c r="C186" s="318"/>
      <c r="D186" s="12" t="s">
        <v>27</v>
      </c>
      <c r="E186" s="63">
        <f>E447</f>
        <v>0</v>
      </c>
      <c r="F186" s="63">
        <f>F447</f>
        <v>16362.900000000001</v>
      </c>
      <c r="G186" s="63"/>
      <c r="H186" s="63">
        <f>H447</f>
        <v>16362.900000000001</v>
      </c>
      <c r="I186" s="63">
        <f>I447</f>
        <v>16362.900000000001</v>
      </c>
      <c r="J186" s="63"/>
      <c r="K186" s="63"/>
      <c r="L186" s="63">
        <f t="shared" si="129"/>
        <v>100</v>
      </c>
    </row>
    <row r="187" spans="1:12" s="96" customFormat="1" ht="31.5" customHeight="1" x14ac:dyDescent="0.25">
      <c r="A187" s="316"/>
      <c r="B187" s="318"/>
      <c r="C187" s="318"/>
      <c r="D187" s="1" t="s">
        <v>6</v>
      </c>
      <c r="E187" s="63">
        <f>E448</f>
        <v>0</v>
      </c>
      <c r="F187" s="63"/>
      <c r="G187" s="63"/>
      <c r="H187" s="63"/>
      <c r="I187" s="63"/>
      <c r="J187" s="63"/>
      <c r="K187" s="63"/>
      <c r="L187" s="63"/>
    </row>
    <row r="188" spans="1:12" s="96" customFormat="1" ht="39.6" customHeight="1" x14ac:dyDescent="0.25">
      <c r="A188" s="316"/>
      <c r="B188" s="318"/>
      <c r="C188" s="318"/>
      <c r="D188" s="1" t="s">
        <v>4</v>
      </c>
      <c r="E188" s="63"/>
      <c r="F188" s="63"/>
      <c r="G188" s="63"/>
      <c r="H188" s="63"/>
      <c r="I188" s="63"/>
      <c r="J188" s="63"/>
      <c r="K188" s="63"/>
      <c r="L188" s="63"/>
    </row>
    <row r="189" spans="1:12" s="96" customFormat="1" ht="20.399999999999999" customHeight="1" x14ac:dyDescent="0.25">
      <c r="A189" s="316">
        <v>7</v>
      </c>
      <c r="B189" s="320" t="s">
        <v>252</v>
      </c>
      <c r="C189" s="317" t="s">
        <v>5</v>
      </c>
      <c r="D189" s="12" t="s">
        <v>1</v>
      </c>
      <c r="E189" s="63">
        <f>E190+E192+E194+E195</f>
        <v>770299.8</v>
      </c>
      <c r="F189" s="63" t="s">
        <v>132</v>
      </c>
      <c r="G189" s="63" t="s">
        <v>132</v>
      </c>
      <c r="H189" s="63" t="s">
        <v>132</v>
      </c>
      <c r="I189" s="63">
        <f t="shared" ref="I189" si="131">I190+I192+I194+I195</f>
        <v>770299.8</v>
      </c>
      <c r="J189" s="63">
        <f>I189/E189*100</f>
        <v>100</v>
      </c>
      <c r="K189" s="63" t="s">
        <v>132</v>
      </c>
      <c r="L189" s="63" t="s">
        <v>132</v>
      </c>
    </row>
    <row r="190" spans="1:12" s="96" customFormat="1" ht="22.8" customHeight="1" x14ac:dyDescent="0.25">
      <c r="A190" s="316"/>
      <c r="B190" s="320"/>
      <c r="C190" s="317"/>
      <c r="D190" s="12" t="s">
        <v>2</v>
      </c>
      <c r="E190" s="63">
        <f>E197</f>
        <v>15406</v>
      </c>
      <c r="F190" s="63">
        <f>F197</f>
        <v>15406</v>
      </c>
      <c r="G190" s="63">
        <f>G197</f>
        <v>15406</v>
      </c>
      <c r="H190" s="63">
        <f>H197</f>
        <v>15406</v>
      </c>
      <c r="I190" s="63">
        <f>I197</f>
        <v>15406</v>
      </c>
      <c r="J190" s="63">
        <f t="shared" ref="J190:J192" si="132">I190/E190*100</f>
        <v>100</v>
      </c>
      <c r="K190" s="63">
        <f>H190/E190*100</f>
        <v>100</v>
      </c>
      <c r="L190" s="63">
        <f>H190/F190*100</f>
        <v>100</v>
      </c>
    </row>
    <row r="191" spans="1:12" s="96" customFormat="1" ht="55.8" customHeight="1" x14ac:dyDescent="0.25">
      <c r="A191" s="316"/>
      <c r="B191" s="320"/>
      <c r="C191" s="317"/>
      <c r="D191" s="12" t="s">
        <v>26</v>
      </c>
      <c r="E191" s="63">
        <f t="shared" ref="E191" si="133">E198</f>
        <v>0</v>
      </c>
      <c r="F191" s="63">
        <f>F198</f>
        <v>15406</v>
      </c>
      <c r="G191" s="63">
        <f>G198+G459</f>
        <v>0</v>
      </c>
      <c r="H191" s="63">
        <f t="shared" ref="H191:I193" si="134">H198</f>
        <v>15406</v>
      </c>
      <c r="I191" s="63">
        <f t="shared" si="134"/>
        <v>15406</v>
      </c>
      <c r="J191" s="63"/>
      <c r="K191" s="63"/>
      <c r="L191" s="63">
        <f t="shared" ref="L191:L193" si="135">H191/F191*100</f>
        <v>100</v>
      </c>
    </row>
    <row r="192" spans="1:12" s="96" customFormat="1" ht="31.5" customHeight="1" x14ac:dyDescent="0.25">
      <c r="A192" s="316"/>
      <c r="B192" s="320"/>
      <c r="C192" s="317"/>
      <c r="D192" s="12" t="s">
        <v>3</v>
      </c>
      <c r="E192" s="63">
        <f>E199</f>
        <v>754893.8</v>
      </c>
      <c r="F192" s="63">
        <f>F199</f>
        <v>754893.8</v>
      </c>
      <c r="G192" s="63">
        <f>G199</f>
        <v>754893.8</v>
      </c>
      <c r="H192" s="63">
        <f t="shared" si="134"/>
        <v>754893.8</v>
      </c>
      <c r="I192" s="63">
        <f t="shared" si="134"/>
        <v>754893.8</v>
      </c>
      <c r="J192" s="63">
        <f t="shared" si="132"/>
        <v>100</v>
      </c>
      <c r="K192" s="63">
        <f t="shared" ref="K192" si="136">H192/E192*100</f>
        <v>100</v>
      </c>
      <c r="L192" s="63">
        <f t="shared" si="135"/>
        <v>100</v>
      </c>
    </row>
    <row r="193" spans="1:12" s="96" customFormat="1" ht="57.6" customHeight="1" x14ac:dyDescent="0.25">
      <c r="A193" s="316"/>
      <c r="B193" s="320"/>
      <c r="C193" s="317"/>
      <c r="D193" s="12" t="s">
        <v>27</v>
      </c>
      <c r="E193" s="63">
        <f>E200</f>
        <v>0</v>
      </c>
      <c r="F193" s="63">
        <f>F200</f>
        <v>754893.8</v>
      </c>
      <c r="G193" s="64"/>
      <c r="H193" s="63">
        <f t="shared" si="134"/>
        <v>754893.8</v>
      </c>
      <c r="I193" s="63">
        <f t="shared" si="134"/>
        <v>754893.8</v>
      </c>
      <c r="J193" s="63"/>
      <c r="K193" s="63"/>
      <c r="L193" s="63">
        <f t="shared" si="135"/>
        <v>100</v>
      </c>
    </row>
    <row r="194" spans="1:12" s="96" customFormat="1" ht="35.4" customHeight="1" x14ac:dyDescent="0.25">
      <c r="A194" s="316"/>
      <c r="B194" s="320"/>
      <c r="C194" s="317"/>
      <c r="D194" s="12" t="s">
        <v>6</v>
      </c>
      <c r="E194" s="63">
        <f>E201</f>
        <v>0</v>
      </c>
      <c r="F194" s="64"/>
      <c r="G194" s="64"/>
      <c r="H194" s="64"/>
      <c r="I194" s="64"/>
      <c r="J194" s="63"/>
      <c r="K194" s="63"/>
      <c r="L194" s="63"/>
    </row>
    <row r="195" spans="1:12" s="96" customFormat="1" ht="40.799999999999997" customHeight="1" x14ac:dyDescent="0.25">
      <c r="A195" s="316"/>
      <c r="B195" s="320"/>
      <c r="C195" s="317"/>
      <c r="D195" s="12" t="s">
        <v>4</v>
      </c>
      <c r="E195" s="63">
        <f>E202</f>
        <v>0</v>
      </c>
      <c r="F195" s="64"/>
      <c r="G195" s="64"/>
      <c r="H195" s="64"/>
      <c r="I195" s="64"/>
      <c r="J195" s="63"/>
      <c r="K195" s="63"/>
      <c r="L195" s="63"/>
    </row>
    <row r="196" spans="1:12" s="96" customFormat="1" ht="24" customHeight="1" x14ac:dyDescent="0.25">
      <c r="A196" s="316"/>
      <c r="B196" s="317" t="s">
        <v>77</v>
      </c>
      <c r="C196" s="317" t="s">
        <v>5</v>
      </c>
      <c r="D196" s="1" t="s">
        <v>1</v>
      </c>
      <c r="E196" s="63">
        <f>E197+E199+E201+E202</f>
        <v>770299.8</v>
      </c>
      <c r="F196" s="63" t="s">
        <v>132</v>
      </c>
      <c r="G196" s="63" t="s">
        <v>132</v>
      </c>
      <c r="H196" s="63" t="s">
        <v>132</v>
      </c>
      <c r="I196" s="63">
        <f t="shared" ref="I196" si="137">I197+I199+I201+I202</f>
        <v>770299.8</v>
      </c>
      <c r="J196" s="63">
        <f>I196/E196*100</f>
        <v>100</v>
      </c>
      <c r="K196" s="63" t="s">
        <v>132</v>
      </c>
      <c r="L196" s="63" t="s">
        <v>132</v>
      </c>
    </row>
    <row r="197" spans="1:12" s="96" customFormat="1" ht="23.4" customHeight="1" x14ac:dyDescent="0.25">
      <c r="A197" s="316"/>
      <c r="B197" s="317"/>
      <c r="C197" s="317"/>
      <c r="D197" s="1" t="s">
        <v>2</v>
      </c>
      <c r="E197" s="63">
        <v>15406</v>
      </c>
      <c r="F197" s="63">
        <v>15406</v>
      </c>
      <c r="G197" s="63">
        <v>15406</v>
      </c>
      <c r="H197" s="63">
        <v>15406</v>
      </c>
      <c r="I197" s="63">
        <v>15406</v>
      </c>
      <c r="J197" s="63">
        <f t="shared" ref="J197:J199" si="138">I197/E197*100</f>
        <v>100</v>
      </c>
      <c r="K197" s="63">
        <f>H197/E197*100</f>
        <v>100</v>
      </c>
      <c r="L197" s="63">
        <f>H197/F197*100</f>
        <v>100</v>
      </c>
    </row>
    <row r="198" spans="1:12" s="96" customFormat="1" ht="61.95" customHeight="1" x14ac:dyDescent="0.25">
      <c r="A198" s="316"/>
      <c r="B198" s="317"/>
      <c r="C198" s="317"/>
      <c r="D198" s="1" t="s">
        <v>26</v>
      </c>
      <c r="E198" s="65"/>
      <c r="F198" s="63">
        <v>15406</v>
      </c>
      <c r="G198" s="64"/>
      <c r="H198" s="63">
        <v>15406</v>
      </c>
      <c r="I198" s="63">
        <v>15406</v>
      </c>
      <c r="J198" s="63"/>
      <c r="K198" s="63"/>
      <c r="L198" s="63">
        <f t="shared" ref="L198:L200" si="139">H198/F198*100</f>
        <v>100</v>
      </c>
    </row>
    <row r="199" spans="1:12" s="96" customFormat="1" ht="31.5" customHeight="1" x14ac:dyDescent="0.25">
      <c r="A199" s="316"/>
      <c r="B199" s="317"/>
      <c r="C199" s="317"/>
      <c r="D199" s="1" t="s">
        <v>3</v>
      </c>
      <c r="E199" s="63">
        <v>754893.8</v>
      </c>
      <c r="F199" s="63">
        <v>754893.8</v>
      </c>
      <c r="G199" s="63">
        <v>754893.8</v>
      </c>
      <c r="H199" s="63">
        <v>754893.8</v>
      </c>
      <c r="I199" s="63">
        <v>754893.8</v>
      </c>
      <c r="J199" s="63">
        <f t="shared" si="138"/>
        <v>100</v>
      </c>
      <c r="K199" s="63">
        <f t="shared" ref="K199" si="140">H199/E199*100</f>
        <v>100</v>
      </c>
      <c r="L199" s="63">
        <f t="shared" si="139"/>
        <v>100</v>
      </c>
    </row>
    <row r="200" spans="1:12" s="96" customFormat="1" ht="60.6" customHeight="1" x14ac:dyDescent="0.25">
      <c r="A200" s="316"/>
      <c r="B200" s="317"/>
      <c r="C200" s="317"/>
      <c r="D200" s="1" t="s">
        <v>27</v>
      </c>
      <c r="E200" s="65"/>
      <c r="F200" s="63">
        <v>754893.8</v>
      </c>
      <c r="G200" s="64"/>
      <c r="H200" s="63">
        <v>754893.8</v>
      </c>
      <c r="I200" s="63">
        <v>754893.8</v>
      </c>
      <c r="J200" s="63"/>
      <c r="K200" s="63"/>
      <c r="L200" s="63">
        <f t="shared" si="139"/>
        <v>100</v>
      </c>
    </row>
    <row r="201" spans="1:12" s="96" customFormat="1" ht="31.5" customHeight="1" x14ac:dyDescent="0.25">
      <c r="A201" s="316"/>
      <c r="B201" s="317"/>
      <c r="C201" s="317"/>
      <c r="D201" s="1" t="s">
        <v>6</v>
      </c>
      <c r="E201" s="65"/>
      <c r="F201" s="64"/>
      <c r="G201" s="64"/>
      <c r="H201" s="64"/>
      <c r="I201" s="64"/>
      <c r="J201" s="63"/>
      <c r="K201" s="63"/>
      <c r="L201" s="63"/>
    </row>
    <row r="202" spans="1:12" s="96" customFormat="1" ht="47.25" customHeight="1" x14ac:dyDescent="0.25">
      <c r="A202" s="316"/>
      <c r="B202" s="317"/>
      <c r="C202" s="317"/>
      <c r="D202" s="1" t="s">
        <v>4</v>
      </c>
      <c r="E202" s="65"/>
      <c r="F202" s="64"/>
      <c r="G202" s="64"/>
      <c r="H202" s="64"/>
      <c r="I202" s="64"/>
      <c r="J202" s="63"/>
      <c r="K202" s="63"/>
      <c r="L202" s="63"/>
    </row>
    <row r="203" spans="1:12" s="96" customFormat="1" ht="18.600000000000001" customHeight="1" x14ac:dyDescent="0.25">
      <c r="A203" s="321" t="s">
        <v>151</v>
      </c>
      <c r="B203" s="321"/>
      <c r="C203" s="321"/>
      <c r="D203" s="321"/>
      <c r="E203" s="321"/>
      <c r="F203" s="321"/>
      <c r="G203" s="321"/>
      <c r="H203" s="321"/>
      <c r="I203" s="321"/>
      <c r="J203" s="321"/>
      <c r="K203" s="321"/>
      <c r="L203" s="321"/>
    </row>
    <row r="204" spans="1:12" s="96" customFormat="1" ht="22.5" customHeight="1" x14ac:dyDescent="0.25">
      <c r="A204" s="316">
        <v>8</v>
      </c>
      <c r="B204" s="317" t="s">
        <v>18</v>
      </c>
      <c r="C204" s="317" t="s">
        <v>5</v>
      </c>
      <c r="D204" s="1" t="s">
        <v>1</v>
      </c>
      <c r="E204" s="63">
        <f>E205+E207+E209+E210</f>
        <v>904.6</v>
      </c>
      <c r="F204" s="63" t="s">
        <v>132</v>
      </c>
      <c r="G204" s="63" t="s">
        <v>132</v>
      </c>
      <c r="H204" s="63" t="s">
        <v>132</v>
      </c>
      <c r="I204" s="63">
        <f t="shared" ref="I204" si="141">I205+I207+I209+I210</f>
        <v>904.6</v>
      </c>
      <c r="J204" s="63">
        <f>I204/E204*100</f>
        <v>100</v>
      </c>
      <c r="K204" s="63" t="s">
        <v>132</v>
      </c>
      <c r="L204" s="63" t="s">
        <v>132</v>
      </c>
    </row>
    <row r="205" spans="1:12" s="96" customFormat="1" ht="21.75" customHeight="1" x14ac:dyDescent="0.25">
      <c r="A205" s="316"/>
      <c r="B205" s="318"/>
      <c r="C205" s="318"/>
      <c r="D205" s="1" t="s">
        <v>2</v>
      </c>
      <c r="E205" s="63">
        <v>904.6</v>
      </c>
      <c r="F205" s="63">
        <v>904.6</v>
      </c>
      <c r="G205" s="63">
        <v>904.6</v>
      </c>
      <c r="H205" s="63">
        <v>904.6</v>
      </c>
      <c r="I205" s="63">
        <v>904.6</v>
      </c>
      <c r="J205" s="63">
        <f t="shared" ref="J205" si="142">I205/E205*100</f>
        <v>100</v>
      </c>
      <c r="K205" s="63">
        <f>H205/E205*100</f>
        <v>100</v>
      </c>
      <c r="L205" s="63">
        <f>H205/F205*100</f>
        <v>100</v>
      </c>
    </row>
    <row r="206" spans="1:12" s="96" customFormat="1" ht="56.4" customHeight="1" x14ac:dyDescent="0.25">
      <c r="A206" s="316"/>
      <c r="B206" s="318"/>
      <c r="C206" s="318"/>
      <c r="D206" s="12" t="s">
        <v>26</v>
      </c>
      <c r="E206" s="63"/>
      <c r="F206" s="63"/>
      <c r="G206" s="63"/>
      <c r="H206" s="63"/>
      <c r="I206" s="63"/>
      <c r="J206" s="63"/>
      <c r="K206" s="63"/>
      <c r="L206" s="63"/>
    </row>
    <row r="207" spans="1:12" s="96" customFormat="1" ht="27.6" x14ac:dyDescent="0.25">
      <c r="A207" s="316"/>
      <c r="B207" s="318"/>
      <c r="C207" s="318"/>
      <c r="D207" s="1" t="s">
        <v>3</v>
      </c>
      <c r="E207" s="63"/>
      <c r="F207" s="63"/>
      <c r="G207" s="63"/>
      <c r="H207" s="63"/>
      <c r="I207" s="63"/>
      <c r="J207" s="63"/>
      <c r="K207" s="63"/>
      <c r="L207" s="63"/>
    </row>
    <row r="208" spans="1:12" s="96" customFormat="1" ht="57.6" customHeight="1" x14ac:dyDescent="0.25">
      <c r="A208" s="316"/>
      <c r="B208" s="318"/>
      <c r="C208" s="318"/>
      <c r="D208" s="1" t="s">
        <v>27</v>
      </c>
      <c r="E208" s="63"/>
      <c r="F208" s="63"/>
      <c r="G208" s="63"/>
      <c r="H208" s="63"/>
      <c r="I208" s="63"/>
      <c r="J208" s="63"/>
      <c r="K208" s="63"/>
      <c r="L208" s="63"/>
    </row>
    <row r="209" spans="1:12" s="96" customFormat="1" ht="27.6" x14ac:dyDescent="0.25">
      <c r="A209" s="316"/>
      <c r="B209" s="318"/>
      <c r="C209" s="318"/>
      <c r="D209" s="1" t="s">
        <v>6</v>
      </c>
      <c r="E209" s="63"/>
      <c r="F209" s="63"/>
      <c r="G209" s="63"/>
      <c r="H209" s="63"/>
      <c r="I209" s="63"/>
      <c r="J209" s="63"/>
      <c r="K209" s="63"/>
      <c r="L209" s="63"/>
    </row>
    <row r="210" spans="1:12" s="96" customFormat="1" ht="41.4" customHeight="1" x14ac:dyDescent="0.25">
      <c r="A210" s="316"/>
      <c r="B210" s="318"/>
      <c r="C210" s="318"/>
      <c r="D210" s="1" t="s">
        <v>4</v>
      </c>
      <c r="E210" s="63"/>
      <c r="F210" s="63"/>
      <c r="G210" s="63"/>
      <c r="H210" s="63"/>
      <c r="I210" s="63"/>
      <c r="J210" s="63"/>
      <c r="K210" s="63"/>
      <c r="L210" s="63"/>
    </row>
    <row r="211" spans="1:12" s="96" customFormat="1" ht="16.95" customHeight="1" x14ac:dyDescent="0.25">
      <c r="A211" s="316">
        <v>9</v>
      </c>
      <c r="B211" s="317" t="s">
        <v>19</v>
      </c>
      <c r="C211" s="317" t="s">
        <v>5</v>
      </c>
      <c r="D211" s="12" t="s">
        <v>1</v>
      </c>
      <c r="E211" s="63">
        <f>E212+E214+E216+E217</f>
        <v>6000</v>
      </c>
      <c r="F211" s="63" t="s">
        <v>132</v>
      </c>
      <c r="G211" s="63" t="s">
        <v>132</v>
      </c>
      <c r="H211" s="63" t="s">
        <v>132</v>
      </c>
      <c r="I211" s="63">
        <f t="shared" ref="I211" si="143">I212+I214+I216+I217</f>
        <v>6000</v>
      </c>
      <c r="J211" s="63">
        <f>I211/E211*100</f>
        <v>100</v>
      </c>
      <c r="K211" s="63" t="s">
        <v>132</v>
      </c>
      <c r="L211" s="63" t="s">
        <v>132</v>
      </c>
    </row>
    <row r="212" spans="1:12" s="96" customFormat="1" ht="18" customHeight="1" x14ac:dyDescent="0.25">
      <c r="A212" s="316"/>
      <c r="B212" s="317"/>
      <c r="C212" s="317"/>
      <c r="D212" s="12" t="s">
        <v>2</v>
      </c>
      <c r="E212" s="63">
        <v>6000</v>
      </c>
      <c r="F212" s="63">
        <v>6000</v>
      </c>
      <c r="G212" s="63">
        <v>6000</v>
      </c>
      <c r="H212" s="63">
        <v>6000</v>
      </c>
      <c r="I212" s="63">
        <v>6000</v>
      </c>
      <c r="J212" s="63">
        <f t="shared" ref="J212" si="144">I212/E212*100</f>
        <v>100</v>
      </c>
      <c r="K212" s="63">
        <f>H212/E212*100</f>
        <v>100</v>
      </c>
      <c r="L212" s="63">
        <f>H212/F212*100</f>
        <v>100</v>
      </c>
    </row>
    <row r="213" spans="1:12" s="96" customFormat="1" ht="55.8" customHeight="1" x14ac:dyDescent="0.25">
      <c r="A213" s="316"/>
      <c r="B213" s="317"/>
      <c r="C213" s="317"/>
      <c r="D213" s="12" t="s">
        <v>26</v>
      </c>
      <c r="E213" s="63"/>
      <c r="F213" s="63"/>
      <c r="G213" s="63"/>
      <c r="H213" s="63"/>
      <c r="I213" s="63"/>
      <c r="J213" s="63"/>
      <c r="K213" s="63"/>
      <c r="L213" s="63"/>
    </row>
    <row r="214" spans="1:12" s="96" customFormat="1" ht="30" customHeight="1" x14ac:dyDescent="0.25">
      <c r="A214" s="316"/>
      <c r="B214" s="317"/>
      <c r="C214" s="317"/>
      <c r="D214" s="12" t="s">
        <v>3</v>
      </c>
      <c r="E214" s="63"/>
      <c r="F214" s="63"/>
      <c r="G214" s="63"/>
      <c r="H214" s="63"/>
      <c r="I214" s="63"/>
      <c r="J214" s="63"/>
      <c r="K214" s="63"/>
      <c r="L214" s="63"/>
    </row>
    <row r="215" spans="1:12" s="96" customFormat="1" ht="59.4" customHeight="1" x14ac:dyDescent="0.25">
      <c r="A215" s="316"/>
      <c r="B215" s="317"/>
      <c r="C215" s="317"/>
      <c r="D215" s="12" t="s">
        <v>27</v>
      </c>
      <c r="E215" s="63"/>
      <c r="F215" s="63"/>
      <c r="G215" s="63"/>
      <c r="H215" s="63"/>
      <c r="I215" s="63"/>
      <c r="J215" s="63"/>
      <c r="K215" s="63"/>
      <c r="L215" s="63"/>
    </row>
    <row r="216" spans="1:12" s="96" customFormat="1" ht="27.6" x14ac:dyDescent="0.25">
      <c r="A216" s="316"/>
      <c r="B216" s="317"/>
      <c r="C216" s="317"/>
      <c r="D216" s="12" t="s">
        <v>6</v>
      </c>
      <c r="E216" s="63"/>
      <c r="F216" s="63"/>
      <c r="G216" s="63"/>
      <c r="H216" s="63"/>
      <c r="I216" s="63"/>
      <c r="J216" s="63"/>
      <c r="K216" s="63"/>
      <c r="L216" s="63"/>
    </row>
    <row r="217" spans="1:12" s="96" customFormat="1" ht="30" customHeight="1" x14ac:dyDescent="0.25">
      <c r="A217" s="316"/>
      <c r="B217" s="317"/>
      <c r="C217" s="317"/>
      <c r="D217" s="12" t="s">
        <v>4</v>
      </c>
      <c r="E217" s="63"/>
      <c r="F217" s="63"/>
      <c r="G217" s="63"/>
      <c r="H217" s="63"/>
      <c r="I217" s="63"/>
      <c r="J217" s="63"/>
      <c r="K217" s="63"/>
      <c r="L217" s="63"/>
    </row>
    <row r="218" spans="1:12" s="96" customFormat="1" ht="16.2" customHeight="1" x14ac:dyDescent="0.25">
      <c r="A218" s="316">
        <v>10</v>
      </c>
      <c r="B218" s="317" t="s">
        <v>20</v>
      </c>
      <c r="C218" s="317" t="s">
        <v>24</v>
      </c>
      <c r="D218" s="1" t="s">
        <v>1</v>
      </c>
      <c r="E218" s="63">
        <f>E219+E221</f>
        <v>240</v>
      </c>
      <c r="F218" s="63" t="s">
        <v>132</v>
      </c>
      <c r="G218" s="63" t="s">
        <v>132</v>
      </c>
      <c r="H218" s="63" t="s">
        <v>132</v>
      </c>
      <c r="I218" s="84">
        <f t="shared" ref="I218" si="145">I219+I221+I223+I224</f>
        <v>240</v>
      </c>
      <c r="J218" s="63">
        <f>I218/E218*100</f>
        <v>100</v>
      </c>
      <c r="K218" s="63" t="s">
        <v>132</v>
      </c>
      <c r="L218" s="63" t="s">
        <v>132</v>
      </c>
    </row>
    <row r="219" spans="1:12" s="96" customFormat="1" ht="17.399999999999999" customHeight="1" x14ac:dyDescent="0.25">
      <c r="A219" s="316"/>
      <c r="B219" s="317"/>
      <c r="C219" s="318"/>
      <c r="D219" s="1" t="s">
        <v>2</v>
      </c>
      <c r="E219" s="63">
        <v>240</v>
      </c>
      <c r="F219" s="63">
        <v>240</v>
      </c>
      <c r="G219" s="63">
        <v>240</v>
      </c>
      <c r="H219" s="63">
        <v>240</v>
      </c>
      <c r="I219" s="63">
        <v>240</v>
      </c>
      <c r="J219" s="63">
        <f t="shared" ref="J219" si="146">I219/E219*100</f>
        <v>100</v>
      </c>
      <c r="K219" s="63">
        <f>H219/E219*100</f>
        <v>100</v>
      </c>
      <c r="L219" s="63">
        <f>H219/F219*100</f>
        <v>100</v>
      </c>
    </row>
    <row r="220" spans="1:12" s="96" customFormat="1" ht="55.2" customHeight="1" x14ac:dyDescent="0.25">
      <c r="A220" s="316"/>
      <c r="B220" s="317"/>
      <c r="C220" s="318"/>
      <c r="D220" s="1" t="s">
        <v>26</v>
      </c>
      <c r="E220" s="63"/>
      <c r="F220" s="63"/>
      <c r="G220" s="63"/>
      <c r="H220" s="63"/>
      <c r="I220" s="63"/>
      <c r="J220" s="63"/>
      <c r="K220" s="63"/>
      <c r="L220" s="63"/>
    </row>
    <row r="221" spans="1:12" s="96" customFormat="1" ht="31.5" customHeight="1" x14ac:dyDescent="0.25">
      <c r="A221" s="316"/>
      <c r="B221" s="317"/>
      <c r="C221" s="318"/>
      <c r="D221" s="1" t="s">
        <v>3</v>
      </c>
      <c r="E221" s="63"/>
      <c r="F221" s="63"/>
      <c r="G221" s="63"/>
      <c r="H221" s="63"/>
      <c r="I221" s="63"/>
      <c r="J221" s="63"/>
      <c r="K221" s="63"/>
      <c r="L221" s="63"/>
    </row>
    <row r="222" spans="1:12" s="96" customFormat="1" ht="60.6" customHeight="1" x14ac:dyDescent="0.25">
      <c r="A222" s="316"/>
      <c r="B222" s="317"/>
      <c r="C222" s="318"/>
      <c r="D222" s="1" t="s">
        <v>27</v>
      </c>
      <c r="E222" s="63"/>
      <c r="F222" s="63"/>
      <c r="G222" s="63"/>
      <c r="H222" s="63"/>
      <c r="I222" s="63"/>
      <c r="J222" s="63"/>
      <c r="K222" s="63"/>
      <c r="L222" s="63"/>
    </row>
    <row r="223" spans="1:12" s="96" customFormat="1" ht="31.5" customHeight="1" x14ac:dyDescent="0.25">
      <c r="A223" s="316"/>
      <c r="B223" s="317"/>
      <c r="C223" s="318"/>
      <c r="D223" s="1" t="s">
        <v>6</v>
      </c>
      <c r="E223" s="63"/>
      <c r="F223" s="63"/>
      <c r="G223" s="63"/>
      <c r="H223" s="63"/>
      <c r="I223" s="63"/>
      <c r="J223" s="63"/>
      <c r="K223" s="63"/>
      <c r="L223" s="63"/>
    </row>
    <row r="224" spans="1:12" s="96" customFormat="1" ht="39.6" customHeight="1" x14ac:dyDescent="0.25">
      <c r="A224" s="316"/>
      <c r="B224" s="317"/>
      <c r="C224" s="318"/>
      <c r="D224" s="1" t="s">
        <v>4</v>
      </c>
      <c r="E224" s="63"/>
      <c r="F224" s="63"/>
      <c r="G224" s="63"/>
      <c r="H224" s="63"/>
      <c r="I224" s="63"/>
      <c r="J224" s="63"/>
      <c r="K224" s="63"/>
      <c r="L224" s="63"/>
    </row>
    <row r="225" spans="1:12" s="96" customFormat="1" ht="19.2" customHeight="1" x14ac:dyDescent="0.25">
      <c r="A225" s="316">
        <v>11</v>
      </c>
      <c r="B225" s="317" t="s">
        <v>21</v>
      </c>
      <c r="C225" s="317" t="s">
        <v>24</v>
      </c>
      <c r="D225" s="12" t="s">
        <v>1</v>
      </c>
      <c r="E225" s="63">
        <f>E226+E228</f>
        <v>235</v>
      </c>
      <c r="F225" s="63" t="s">
        <v>132</v>
      </c>
      <c r="G225" s="63" t="s">
        <v>132</v>
      </c>
      <c r="H225" s="63" t="s">
        <v>132</v>
      </c>
      <c r="I225" s="84">
        <f t="shared" ref="I225" si="147">I226+I228+I230+I231</f>
        <v>235</v>
      </c>
      <c r="J225" s="63">
        <f>I225/E225*100</f>
        <v>100</v>
      </c>
      <c r="K225" s="63" t="s">
        <v>132</v>
      </c>
      <c r="L225" s="63" t="s">
        <v>132</v>
      </c>
    </row>
    <row r="226" spans="1:12" s="96" customFormat="1" ht="20.399999999999999" customHeight="1" x14ac:dyDescent="0.25">
      <c r="A226" s="316"/>
      <c r="B226" s="317"/>
      <c r="C226" s="318"/>
      <c r="D226" s="12" t="s">
        <v>2</v>
      </c>
      <c r="E226" s="63">
        <v>235</v>
      </c>
      <c r="F226" s="63">
        <v>235</v>
      </c>
      <c r="G226" s="63">
        <v>235</v>
      </c>
      <c r="H226" s="63">
        <v>235</v>
      </c>
      <c r="I226" s="63">
        <v>235</v>
      </c>
      <c r="J226" s="63">
        <f t="shared" ref="J226" si="148">I226/E226*100</f>
        <v>100</v>
      </c>
      <c r="K226" s="63">
        <f>H226/E226*100</f>
        <v>100</v>
      </c>
      <c r="L226" s="63">
        <f>H226/F226*100</f>
        <v>100</v>
      </c>
    </row>
    <row r="227" spans="1:12" s="96" customFormat="1" ht="58.2" customHeight="1" x14ac:dyDescent="0.25">
      <c r="A227" s="316"/>
      <c r="B227" s="317"/>
      <c r="C227" s="318"/>
      <c r="D227" s="12" t="s">
        <v>26</v>
      </c>
      <c r="E227" s="63"/>
      <c r="F227" s="63"/>
      <c r="G227" s="63"/>
      <c r="H227" s="63"/>
      <c r="I227" s="63"/>
      <c r="J227" s="63"/>
      <c r="K227" s="63"/>
      <c r="L227" s="63"/>
    </row>
    <row r="228" spans="1:12" s="96" customFormat="1" ht="29.4" customHeight="1" x14ac:dyDescent="0.25">
      <c r="A228" s="316"/>
      <c r="B228" s="317"/>
      <c r="C228" s="318"/>
      <c r="D228" s="12" t="s">
        <v>3</v>
      </c>
      <c r="E228" s="63"/>
      <c r="F228" s="63"/>
      <c r="G228" s="63"/>
      <c r="H228" s="63"/>
      <c r="I228" s="63"/>
      <c r="J228" s="63"/>
      <c r="K228" s="63"/>
      <c r="L228" s="63"/>
    </row>
    <row r="229" spans="1:12" s="96" customFormat="1" ht="55.2" x14ac:dyDescent="0.25">
      <c r="A229" s="316"/>
      <c r="B229" s="317"/>
      <c r="C229" s="318"/>
      <c r="D229" s="12" t="s">
        <v>27</v>
      </c>
      <c r="E229" s="63"/>
      <c r="F229" s="63"/>
      <c r="G229" s="63"/>
      <c r="H229" s="63"/>
      <c r="I229" s="63"/>
      <c r="J229" s="63"/>
      <c r="K229" s="63"/>
      <c r="L229" s="63"/>
    </row>
    <row r="230" spans="1:12" s="96" customFormat="1" ht="27.6" customHeight="1" x14ac:dyDescent="0.25">
      <c r="A230" s="316"/>
      <c r="B230" s="317"/>
      <c r="C230" s="318"/>
      <c r="D230" s="12" t="s">
        <v>6</v>
      </c>
      <c r="E230" s="63"/>
      <c r="F230" s="63"/>
      <c r="G230" s="63"/>
      <c r="H230" s="63"/>
      <c r="I230" s="63"/>
      <c r="J230" s="63"/>
      <c r="K230" s="63"/>
      <c r="L230" s="63"/>
    </row>
    <row r="231" spans="1:12" s="96" customFormat="1" ht="27.6" x14ac:dyDescent="0.25">
      <c r="A231" s="316"/>
      <c r="B231" s="317"/>
      <c r="C231" s="318"/>
      <c r="D231" s="12" t="s">
        <v>4</v>
      </c>
      <c r="E231" s="63"/>
      <c r="F231" s="63"/>
      <c r="G231" s="63"/>
      <c r="H231" s="63"/>
      <c r="I231" s="63"/>
      <c r="J231" s="63"/>
      <c r="K231" s="63"/>
      <c r="L231" s="63"/>
    </row>
    <row r="232" spans="1:12" s="96" customFormat="1" ht="16.8" x14ac:dyDescent="0.25">
      <c r="A232" s="316">
        <v>12</v>
      </c>
      <c r="B232" s="317" t="s">
        <v>256</v>
      </c>
      <c r="C232" s="317" t="s">
        <v>5</v>
      </c>
      <c r="D232" s="1" t="s">
        <v>1</v>
      </c>
      <c r="E232" s="63">
        <f>E233+E235+E237+E238</f>
        <v>129776.4</v>
      </c>
      <c r="F232" s="63" t="s">
        <v>132</v>
      </c>
      <c r="G232" s="63" t="s">
        <v>132</v>
      </c>
      <c r="H232" s="63" t="s">
        <v>132</v>
      </c>
      <c r="I232" s="63">
        <v>0</v>
      </c>
      <c r="J232" s="63">
        <v>0</v>
      </c>
      <c r="K232" s="63" t="s">
        <v>132</v>
      </c>
      <c r="L232" s="63" t="s">
        <v>132</v>
      </c>
    </row>
    <row r="233" spans="1:12" s="96" customFormat="1" ht="16.8" x14ac:dyDescent="0.25">
      <c r="A233" s="316"/>
      <c r="B233" s="318"/>
      <c r="C233" s="317"/>
      <c r="D233" s="1" t="s">
        <v>2</v>
      </c>
      <c r="E233" s="63">
        <v>49.9</v>
      </c>
      <c r="F233" s="63">
        <v>49.9</v>
      </c>
      <c r="G233" s="63">
        <v>49.9</v>
      </c>
      <c r="H233" s="63">
        <v>49.9</v>
      </c>
      <c r="I233" s="63">
        <v>49.9</v>
      </c>
      <c r="J233" s="63">
        <f t="shared" ref="J233" si="149">I233/E233*100</f>
        <v>100</v>
      </c>
      <c r="K233" s="63">
        <f>H233/E233*100</f>
        <v>100</v>
      </c>
      <c r="L233" s="63">
        <f>H233/F233*100</f>
        <v>100</v>
      </c>
    </row>
    <row r="234" spans="1:12" s="96" customFormat="1" ht="41.4" x14ac:dyDescent="0.25">
      <c r="A234" s="316"/>
      <c r="B234" s="318"/>
      <c r="C234" s="317"/>
      <c r="D234" s="1" t="s">
        <v>26</v>
      </c>
      <c r="E234" s="63"/>
      <c r="F234" s="63">
        <v>49.9</v>
      </c>
      <c r="G234" s="63"/>
      <c r="H234" s="63">
        <v>49.9</v>
      </c>
      <c r="I234" s="63">
        <v>49.9</v>
      </c>
      <c r="J234" s="63"/>
      <c r="K234" s="63"/>
      <c r="L234" s="63"/>
    </row>
    <row r="235" spans="1:12" s="96" customFormat="1" ht="27.6" x14ac:dyDescent="0.25">
      <c r="A235" s="316"/>
      <c r="B235" s="318"/>
      <c r="C235" s="317"/>
      <c r="D235" s="1" t="s">
        <v>3</v>
      </c>
      <c r="E235" s="63">
        <v>129726.5</v>
      </c>
      <c r="F235" s="63">
        <v>129726.5</v>
      </c>
      <c r="G235" s="63">
        <v>129726.5</v>
      </c>
      <c r="H235" s="63">
        <v>129726.1</v>
      </c>
      <c r="I235" s="63">
        <v>129726.1</v>
      </c>
      <c r="J235" s="63">
        <f t="shared" ref="J235" si="150">I235/E235*100</f>
        <v>99.999691658990258</v>
      </c>
      <c r="K235" s="63">
        <f>H235/E235*100</f>
        <v>99.999691658990258</v>
      </c>
      <c r="L235" s="63">
        <f t="shared" ref="L235" si="151">H235/F235*100</f>
        <v>99.999691658990258</v>
      </c>
    </row>
    <row r="236" spans="1:12" s="96" customFormat="1" ht="55.2" x14ac:dyDescent="0.25">
      <c r="A236" s="316"/>
      <c r="B236" s="318"/>
      <c r="C236" s="317"/>
      <c r="D236" s="1" t="s">
        <v>27</v>
      </c>
      <c r="E236" s="63"/>
      <c r="F236" s="63">
        <v>129726.5</v>
      </c>
      <c r="G236" s="63"/>
      <c r="H236" s="63">
        <v>129726.1</v>
      </c>
      <c r="I236" s="63">
        <v>129726.1</v>
      </c>
      <c r="J236" s="63"/>
      <c r="K236" s="63"/>
      <c r="L236" s="63"/>
    </row>
    <row r="237" spans="1:12" s="96" customFormat="1" ht="27.6" x14ac:dyDescent="0.25">
      <c r="A237" s="316"/>
      <c r="B237" s="318"/>
      <c r="C237" s="317"/>
      <c r="D237" s="1" t="s">
        <v>6</v>
      </c>
      <c r="E237" s="63"/>
      <c r="F237" s="63"/>
      <c r="G237" s="63"/>
      <c r="H237" s="63"/>
      <c r="I237" s="63"/>
      <c r="J237" s="63"/>
      <c r="K237" s="63"/>
      <c r="L237" s="63"/>
    </row>
    <row r="238" spans="1:12" s="96" customFormat="1" ht="27.6" x14ac:dyDescent="0.25">
      <c r="A238" s="316"/>
      <c r="B238" s="318"/>
      <c r="C238" s="317"/>
      <c r="D238" s="1" t="s">
        <v>4</v>
      </c>
      <c r="E238" s="63"/>
      <c r="F238" s="63"/>
      <c r="G238" s="63"/>
      <c r="H238" s="63"/>
      <c r="I238" s="63"/>
      <c r="J238" s="63"/>
      <c r="K238" s="63"/>
      <c r="L238" s="63"/>
    </row>
    <row r="239" spans="1:12" s="96" customFormat="1" ht="22.5" customHeight="1" x14ac:dyDescent="0.25">
      <c r="A239" s="316">
        <v>13</v>
      </c>
      <c r="B239" s="317" t="s">
        <v>68</v>
      </c>
      <c r="C239" s="317" t="s">
        <v>5</v>
      </c>
      <c r="D239" s="1" t="s">
        <v>1</v>
      </c>
      <c r="E239" s="63">
        <f>E240+E242+E244+E245</f>
        <v>7473.7</v>
      </c>
      <c r="F239" s="63" t="s">
        <v>132</v>
      </c>
      <c r="G239" s="63" t="s">
        <v>132</v>
      </c>
      <c r="H239" s="63" t="s">
        <v>132</v>
      </c>
      <c r="I239" s="63">
        <f t="shared" ref="I239" si="152">I240+I242</f>
        <v>7473.7</v>
      </c>
      <c r="J239" s="63">
        <f>I239/E239*100</f>
        <v>100</v>
      </c>
      <c r="K239" s="63" t="s">
        <v>132</v>
      </c>
      <c r="L239" s="63" t="s">
        <v>132</v>
      </c>
    </row>
    <row r="240" spans="1:12" s="96" customFormat="1" ht="22.5" customHeight="1" x14ac:dyDescent="0.25">
      <c r="A240" s="316"/>
      <c r="B240" s="318"/>
      <c r="C240" s="317"/>
      <c r="D240" s="1" t="s">
        <v>2</v>
      </c>
      <c r="E240" s="63">
        <v>373.7</v>
      </c>
      <c r="F240" s="63">
        <v>373.7</v>
      </c>
      <c r="G240" s="63">
        <v>373.7</v>
      </c>
      <c r="H240" s="63">
        <v>373.7</v>
      </c>
      <c r="I240" s="63">
        <v>373.7</v>
      </c>
      <c r="J240" s="63">
        <f t="shared" ref="J240:J242" si="153">I240/E240*100</f>
        <v>100</v>
      </c>
      <c r="K240" s="63">
        <f>H240/E240*100</f>
        <v>100</v>
      </c>
      <c r="L240" s="63">
        <f>H240/F240*100</f>
        <v>100</v>
      </c>
    </row>
    <row r="241" spans="1:12" s="96" customFormat="1" ht="41.4" x14ac:dyDescent="0.25">
      <c r="A241" s="316"/>
      <c r="B241" s="318"/>
      <c r="C241" s="317"/>
      <c r="D241" s="1" t="s">
        <v>26</v>
      </c>
      <c r="E241" s="63"/>
      <c r="F241" s="63">
        <v>373.7</v>
      </c>
      <c r="G241" s="63"/>
      <c r="H241" s="63">
        <v>373.7</v>
      </c>
      <c r="I241" s="63">
        <v>373.7</v>
      </c>
      <c r="J241" s="63"/>
      <c r="K241" s="63"/>
      <c r="L241" s="63">
        <f>H241/F241*100</f>
        <v>100</v>
      </c>
    </row>
    <row r="242" spans="1:12" s="96" customFormat="1" ht="27.6" x14ac:dyDescent="0.25">
      <c r="A242" s="316"/>
      <c r="B242" s="318"/>
      <c r="C242" s="317"/>
      <c r="D242" s="1" t="s">
        <v>3</v>
      </c>
      <c r="E242" s="63">
        <v>7100</v>
      </c>
      <c r="F242" s="63">
        <v>7100</v>
      </c>
      <c r="G242" s="63">
        <v>7100</v>
      </c>
      <c r="H242" s="63">
        <v>7100</v>
      </c>
      <c r="I242" s="63">
        <v>7100</v>
      </c>
      <c r="J242" s="63">
        <f t="shared" si="153"/>
        <v>100</v>
      </c>
      <c r="K242" s="63">
        <f t="shared" ref="K242" si="154">H242/E242*100</f>
        <v>100</v>
      </c>
      <c r="L242" s="63">
        <f t="shared" ref="L242:L243" si="155">H242/F242*100</f>
        <v>100</v>
      </c>
    </row>
    <row r="243" spans="1:12" s="96" customFormat="1" ht="55.2" x14ac:dyDescent="0.25">
      <c r="A243" s="316"/>
      <c r="B243" s="318"/>
      <c r="C243" s="317"/>
      <c r="D243" s="1" t="s">
        <v>27</v>
      </c>
      <c r="E243" s="63"/>
      <c r="F243" s="63">
        <v>7100</v>
      </c>
      <c r="G243" s="63"/>
      <c r="H243" s="63">
        <v>7100</v>
      </c>
      <c r="I243" s="63">
        <v>7100</v>
      </c>
      <c r="J243" s="63"/>
      <c r="K243" s="63"/>
      <c r="L243" s="63">
        <f t="shared" si="155"/>
        <v>100</v>
      </c>
    </row>
    <row r="244" spans="1:12" s="96" customFormat="1" ht="27.6" x14ac:dyDescent="0.25">
      <c r="A244" s="316"/>
      <c r="B244" s="318"/>
      <c r="C244" s="317"/>
      <c r="D244" s="1" t="s">
        <v>6</v>
      </c>
      <c r="E244" s="63"/>
      <c r="F244" s="63"/>
      <c r="G244" s="63"/>
      <c r="H244" s="63"/>
      <c r="I244" s="63"/>
      <c r="J244" s="63"/>
      <c r="K244" s="63"/>
      <c r="L244" s="63"/>
    </row>
    <row r="245" spans="1:12" s="96" customFormat="1" ht="27.6" x14ac:dyDescent="0.25">
      <c r="A245" s="316"/>
      <c r="B245" s="318"/>
      <c r="C245" s="317"/>
      <c r="D245" s="1" t="s">
        <v>4</v>
      </c>
      <c r="E245" s="63"/>
      <c r="F245" s="63"/>
      <c r="G245" s="63"/>
      <c r="H245" s="63"/>
      <c r="I245" s="63"/>
      <c r="J245" s="63"/>
      <c r="K245" s="63"/>
      <c r="L245" s="63"/>
    </row>
    <row r="246" spans="1:12" s="96" customFormat="1" ht="16.8" x14ac:dyDescent="0.25">
      <c r="A246" s="316">
        <v>14</v>
      </c>
      <c r="B246" s="317" t="s">
        <v>153</v>
      </c>
      <c r="C246" s="317" t="s">
        <v>5</v>
      </c>
      <c r="D246" s="1" t="s">
        <v>1</v>
      </c>
      <c r="E246" s="63">
        <f>E247+E249+E251+E252</f>
        <v>759656.99999999988</v>
      </c>
      <c r="F246" s="63" t="s">
        <v>132</v>
      </c>
      <c r="G246" s="63" t="s">
        <v>132</v>
      </c>
      <c r="H246" s="63" t="s">
        <v>132</v>
      </c>
      <c r="I246" s="63">
        <f>I247+I249+I252</f>
        <v>759656.99999999988</v>
      </c>
      <c r="J246" s="63">
        <f>I246/E246*100</f>
        <v>100</v>
      </c>
      <c r="K246" s="63" t="s">
        <v>132</v>
      </c>
      <c r="L246" s="63" t="s">
        <v>132</v>
      </c>
    </row>
    <row r="247" spans="1:12" s="96" customFormat="1" ht="16.8" x14ac:dyDescent="0.25">
      <c r="A247" s="316"/>
      <c r="B247" s="318"/>
      <c r="C247" s="317"/>
      <c r="D247" s="1" t="s">
        <v>2</v>
      </c>
      <c r="E247" s="63">
        <f>E254+E261+E268+E275+E282</f>
        <v>74152.5</v>
      </c>
      <c r="F247" s="63">
        <f>F254+F261+F268+F275+F282</f>
        <v>74152.5</v>
      </c>
      <c r="G247" s="63">
        <f t="shared" ref="G247:I248" si="156">G254+G261+G268+G275+G282</f>
        <v>74152.5</v>
      </c>
      <c r="H247" s="63">
        <f t="shared" si="156"/>
        <v>74152.5</v>
      </c>
      <c r="I247" s="63">
        <f t="shared" si="156"/>
        <v>74152.5</v>
      </c>
      <c r="J247" s="63">
        <f t="shared" ref="J247:J252" si="157">I247/E247*100</f>
        <v>100</v>
      </c>
      <c r="K247" s="63">
        <f>H247/E247*100</f>
        <v>100</v>
      </c>
      <c r="L247" s="63">
        <f>H247/F247*100</f>
        <v>100</v>
      </c>
    </row>
    <row r="248" spans="1:12" s="96" customFormat="1" ht="41.4" x14ac:dyDescent="0.25">
      <c r="A248" s="316"/>
      <c r="B248" s="318"/>
      <c r="C248" s="317"/>
      <c r="D248" s="1" t="s">
        <v>26</v>
      </c>
      <c r="E248" s="63">
        <f t="shared" ref="E248:I252" si="158">E255+E262+E269+E276+E283</f>
        <v>0</v>
      </c>
      <c r="F248" s="63">
        <f>F255+F262+F269+F276+F283</f>
        <v>74152.5</v>
      </c>
      <c r="G248" s="63">
        <f t="shared" ref="F248:H252" si="159">G255++G262+G269+G276</f>
        <v>0</v>
      </c>
      <c r="H248" s="63">
        <f t="shared" si="156"/>
        <v>74152.5</v>
      </c>
      <c r="I248" s="63">
        <f t="shared" si="156"/>
        <v>74152.5</v>
      </c>
      <c r="J248" s="63"/>
      <c r="K248" s="63"/>
      <c r="L248" s="63">
        <f t="shared" ref="L248:L250" si="160">H248/F248*100</f>
        <v>100</v>
      </c>
    </row>
    <row r="249" spans="1:12" s="96" customFormat="1" ht="27.6" x14ac:dyDescent="0.25">
      <c r="A249" s="316"/>
      <c r="B249" s="318"/>
      <c r="C249" s="317"/>
      <c r="D249" s="1" t="s">
        <v>3</v>
      </c>
      <c r="E249" s="63">
        <f t="shared" si="158"/>
        <v>599960.69999999984</v>
      </c>
      <c r="F249" s="63">
        <f t="shared" si="158"/>
        <v>599960.69999999984</v>
      </c>
      <c r="G249" s="63">
        <f t="shared" si="158"/>
        <v>599960.69999999984</v>
      </c>
      <c r="H249" s="63">
        <f t="shared" si="158"/>
        <v>599960.69999999984</v>
      </c>
      <c r="I249" s="63">
        <f t="shared" si="158"/>
        <v>599960.69999999984</v>
      </c>
      <c r="J249" s="63">
        <f t="shared" si="157"/>
        <v>100</v>
      </c>
      <c r="K249" s="63">
        <f t="shared" ref="K249" si="161">H249/E249*100</f>
        <v>100</v>
      </c>
      <c r="L249" s="63">
        <f t="shared" si="160"/>
        <v>100</v>
      </c>
    </row>
    <row r="250" spans="1:12" s="96" customFormat="1" ht="55.2" x14ac:dyDescent="0.25">
      <c r="A250" s="316"/>
      <c r="B250" s="318"/>
      <c r="C250" s="317"/>
      <c r="D250" s="1" t="s">
        <v>27</v>
      </c>
      <c r="E250" s="63">
        <f t="shared" si="158"/>
        <v>0</v>
      </c>
      <c r="F250" s="63">
        <f t="shared" si="158"/>
        <v>599960.69999999984</v>
      </c>
      <c r="G250" s="63">
        <f t="shared" si="159"/>
        <v>0</v>
      </c>
      <c r="H250" s="63">
        <f t="shared" si="158"/>
        <v>599960.69999999984</v>
      </c>
      <c r="I250" s="63">
        <f t="shared" si="158"/>
        <v>599960.69999999984</v>
      </c>
      <c r="J250" s="63"/>
      <c r="K250" s="63"/>
      <c r="L250" s="63">
        <f t="shared" si="160"/>
        <v>100</v>
      </c>
    </row>
    <row r="251" spans="1:12" s="96" customFormat="1" ht="27.6" x14ac:dyDescent="0.25">
      <c r="A251" s="316"/>
      <c r="B251" s="318"/>
      <c r="C251" s="317"/>
      <c r="D251" s="1" t="s">
        <v>6</v>
      </c>
      <c r="E251" s="63">
        <f t="shared" si="158"/>
        <v>0</v>
      </c>
      <c r="F251" s="63">
        <f t="shared" si="159"/>
        <v>0</v>
      </c>
      <c r="G251" s="63">
        <f t="shared" si="159"/>
        <v>0</v>
      </c>
      <c r="H251" s="63">
        <f t="shared" si="159"/>
        <v>0</v>
      </c>
      <c r="I251" s="63">
        <v>0</v>
      </c>
      <c r="J251" s="63"/>
      <c r="K251" s="63"/>
      <c r="L251" s="63"/>
    </row>
    <row r="252" spans="1:12" s="96" customFormat="1" ht="27.6" x14ac:dyDescent="0.25">
      <c r="A252" s="316"/>
      <c r="B252" s="318"/>
      <c r="C252" s="317"/>
      <c r="D252" s="1" t="s">
        <v>4</v>
      </c>
      <c r="E252" s="63">
        <f t="shared" si="158"/>
        <v>85543.8</v>
      </c>
      <c r="F252" s="63">
        <f t="shared" si="159"/>
        <v>0</v>
      </c>
      <c r="G252" s="63">
        <f t="shared" si="159"/>
        <v>0</v>
      </c>
      <c r="H252" s="63">
        <f t="shared" si="159"/>
        <v>0</v>
      </c>
      <c r="I252" s="63">
        <f t="shared" si="158"/>
        <v>85543.8</v>
      </c>
      <c r="J252" s="63">
        <f t="shared" si="157"/>
        <v>100</v>
      </c>
      <c r="K252" s="63"/>
      <c r="L252" s="63"/>
    </row>
    <row r="253" spans="1:12" s="96" customFormat="1" ht="16.8" x14ac:dyDescent="0.25">
      <c r="A253" s="316"/>
      <c r="B253" s="317" t="s">
        <v>154</v>
      </c>
      <c r="C253" s="317" t="s">
        <v>5</v>
      </c>
      <c r="D253" s="1" t="s">
        <v>1</v>
      </c>
      <c r="E253" s="63">
        <f>E254+E256+E258+E259</f>
        <v>406664.19999999995</v>
      </c>
      <c r="F253" s="63" t="s">
        <v>132</v>
      </c>
      <c r="G253" s="63" t="s">
        <v>132</v>
      </c>
      <c r="H253" s="63" t="s">
        <v>132</v>
      </c>
      <c r="I253" s="63">
        <f t="shared" ref="I253" si="162">I254+I256</f>
        <v>406664.19999999995</v>
      </c>
      <c r="J253" s="63">
        <f>I253/E253*100</f>
        <v>100</v>
      </c>
      <c r="K253" s="63" t="s">
        <v>132</v>
      </c>
      <c r="L253" s="63" t="s">
        <v>132</v>
      </c>
    </row>
    <row r="254" spans="1:12" s="96" customFormat="1" ht="16.8" x14ac:dyDescent="0.25">
      <c r="A254" s="316"/>
      <c r="B254" s="318"/>
      <c r="C254" s="317"/>
      <c r="D254" s="1" t="s">
        <v>2</v>
      </c>
      <c r="E254" s="63">
        <v>44733.1</v>
      </c>
      <c r="F254" s="63">
        <v>44733.1</v>
      </c>
      <c r="G254" s="63">
        <v>44733.1</v>
      </c>
      <c r="H254" s="63">
        <v>44733.1</v>
      </c>
      <c r="I254" s="63">
        <v>44733.1</v>
      </c>
      <c r="J254" s="63">
        <f t="shared" ref="J254:J256" si="163">I254/E254*100</f>
        <v>100</v>
      </c>
      <c r="K254" s="63">
        <f>H254/E254*100</f>
        <v>100</v>
      </c>
      <c r="L254" s="63">
        <f>H254/F254*100</f>
        <v>100</v>
      </c>
    </row>
    <row r="255" spans="1:12" s="96" customFormat="1" ht="41.4" x14ac:dyDescent="0.25">
      <c r="A255" s="316"/>
      <c r="B255" s="318"/>
      <c r="C255" s="317"/>
      <c r="D255" s="1" t="s">
        <v>26</v>
      </c>
      <c r="E255" s="63"/>
      <c r="F255" s="63">
        <v>44733.1</v>
      </c>
      <c r="G255" s="63"/>
      <c r="H255" s="63">
        <f>H254</f>
        <v>44733.1</v>
      </c>
      <c r="I255" s="63">
        <f>I254</f>
        <v>44733.1</v>
      </c>
      <c r="J255" s="63"/>
      <c r="K255" s="63"/>
      <c r="L255" s="63">
        <f t="shared" ref="L255:L257" si="164">H255/F255*100</f>
        <v>100</v>
      </c>
    </row>
    <row r="256" spans="1:12" s="96" customFormat="1" ht="27.6" x14ac:dyDescent="0.25">
      <c r="A256" s="316"/>
      <c r="B256" s="318"/>
      <c r="C256" s="317"/>
      <c r="D256" s="1" t="s">
        <v>3</v>
      </c>
      <c r="E256" s="63">
        <v>361931.1</v>
      </c>
      <c r="F256" s="63">
        <v>361931.1</v>
      </c>
      <c r="G256" s="63">
        <v>361931.1</v>
      </c>
      <c r="H256" s="63">
        <v>361931.1</v>
      </c>
      <c r="I256" s="63">
        <v>361931.1</v>
      </c>
      <c r="J256" s="63">
        <f t="shared" si="163"/>
        <v>100</v>
      </c>
      <c r="K256" s="63">
        <f t="shared" ref="K256" si="165">H256/E256*100</f>
        <v>100</v>
      </c>
      <c r="L256" s="63">
        <f t="shared" si="164"/>
        <v>100</v>
      </c>
    </row>
    <row r="257" spans="1:14" s="96" customFormat="1" ht="55.2" x14ac:dyDescent="0.25">
      <c r="A257" s="316"/>
      <c r="B257" s="318"/>
      <c r="C257" s="317"/>
      <c r="D257" s="1" t="s">
        <v>27</v>
      </c>
      <c r="E257" s="63"/>
      <c r="F257" s="63">
        <v>361931.1</v>
      </c>
      <c r="G257" s="63"/>
      <c r="H257" s="63">
        <f>H256</f>
        <v>361931.1</v>
      </c>
      <c r="I257" s="63">
        <f>I256</f>
        <v>361931.1</v>
      </c>
      <c r="J257" s="63"/>
      <c r="K257" s="63"/>
      <c r="L257" s="63">
        <f t="shared" si="164"/>
        <v>100</v>
      </c>
    </row>
    <row r="258" spans="1:14" s="96" customFormat="1" ht="27.6" x14ac:dyDescent="0.25">
      <c r="A258" s="316"/>
      <c r="B258" s="318"/>
      <c r="C258" s="317"/>
      <c r="D258" s="1" t="s">
        <v>6</v>
      </c>
      <c r="E258" s="63"/>
      <c r="F258" s="63"/>
      <c r="G258" s="63"/>
      <c r="H258" s="63"/>
      <c r="I258" s="63"/>
      <c r="J258" s="63"/>
      <c r="K258" s="63"/>
      <c r="L258" s="63"/>
    </row>
    <row r="259" spans="1:14" s="96" customFormat="1" ht="27.6" x14ac:dyDescent="0.25">
      <c r="A259" s="316"/>
      <c r="B259" s="318"/>
      <c r="C259" s="317"/>
      <c r="D259" s="1" t="s">
        <v>4</v>
      </c>
      <c r="E259" s="63"/>
      <c r="F259" s="63"/>
      <c r="G259" s="63"/>
      <c r="H259" s="63"/>
      <c r="I259" s="63"/>
      <c r="J259" s="63"/>
      <c r="K259" s="63"/>
      <c r="L259" s="63"/>
    </row>
    <row r="260" spans="1:14" s="96" customFormat="1" ht="16.8" x14ac:dyDescent="0.25">
      <c r="A260" s="316"/>
      <c r="B260" s="317" t="s">
        <v>70</v>
      </c>
      <c r="C260" s="317" t="s">
        <v>5</v>
      </c>
      <c r="D260" s="1" t="s">
        <v>1</v>
      </c>
      <c r="E260" s="63">
        <f>E261+E263+E265+E266</f>
        <v>34664.699999999997</v>
      </c>
      <c r="F260" s="63" t="s">
        <v>132</v>
      </c>
      <c r="G260" s="63" t="s">
        <v>132</v>
      </c>
      <c r="H260" s="63" t="s">
        <v>132</v>
      </c>
      <c r="I260" s="63">
        <f>I261+I263+I266</f>
        <v>34664.699999999997</v>
      </c>
      <c r="J260" s="63">
        <f>I260/E260*100</f>
        <v>100</v>
      </c>
      <c r="K260" s="63" t="s">
        <v>132</v>
      </c>
      <c r="L260" s="63" t="s">
        <v>132</v>
      </c>
    </row>
    <row r="261" spans="1:14" s="96" customFormat="1" ht="16.8" x14ac:dyDescent="0.25">
      <c r="A261" s="316"/>
      <c r="B261" s="318"/>
      <c r="C261" s="317"/>
      <c r="D261" s="1" t="s">
        <v>2</v>
      </c>
      <c r="E261" s="63">
        <v>1588.4</v>
      </c>
      <c r="F261" s="63">
        <v>1588.4</v>
      </c>
      <c r="G261" s="63">
        <v>1588.4</v>
      </c>
      <c r="H261" s="63">
        <v>1588.4</v>
      </c>
      <c r="I261" s="63">
        <v>1588.4</v>
      </c>
      <c r="J261" s="63">
        <f t="shared" ref="J261:J266" si="166">I261/E261*100</f>
        <v>100</v>
      </c>
      <c r="K261" s="63">
        <f>H261/E261*100</f>
        <v>100</v>
      </c>
      <c r="L261" s="63">
        <f>H261/F261*100</f>
        <v>100</v>
      </c>
    </row>
    <row r="262" spans="1:14" s="96" customFormat="1" ht="41.4" x14ac:dyDescent="0.25">
      <c r="A262" s="316"/>
      <c r="B262" s="318"/>
      <c r="C262" s="317"/>
      <c r="D262" s="1" t="s">
        <v>26</v>
      </c>
      <c r="E262" s="63"/>
      <c r="F262" s="63">
        <v>1588.4</v>
      </c>
      <c r="G262" s="63"/>
      <c r="H262" s="63">
        <v>1588.4</v>
      </c>
      <c r="I262" s="63">
        <v>1588.4</v>
      </c>
      <c r="J262" s="63"/>
      <c r="K262" s="63"/>
      <c r="L262" s="63">
        <f>H262/F262*100</f>
        <v>100</v>
      </c>
    </row>
    <row r="263" spans="1:14" s="96" customFormat="1" ht="27.6" x14ac:dyDescent="0.25">
      <c r="A263" s="316"/>
      <c r="B263" s="318"/>
      <c r="C263" s="317"/>
      <c r="D263" s="1" t="s">
        <v>3</v>
      </c>
      <c r="E263" s="63">
        <v>12851.6</v>
      </c>
      <c r="F263" s="63">
        <v>12851.6</v>
      </c>
      <c r="G263" s="63">
        <v>12851.6</v>
      </c>
      <c r="H263" s="63">
        <v>12851.6</v>
      </c>
      <c r="I263" s="63">
        <v>12851.6</v>
      </c>
      <c r="J263" s="63">
        <f t="shared" si="166"/>
        <v>100</v>
      </c>
      <c r="K263" s="63">
        <f t="shared" ref="K263" si="167">H263/E263*100</f>
        <v>100</v>
      </c>
      <c r="L263" s="63">
        <f t="shared" ref="L263:L264" si="168">H263/F263*100</f>
        <v>100</v>
      </c>
    </row>
    <row r="264" spans="1:14" s="96" customFormat="1" ht="55.2" x14ac:dyDescent="0.25">
      <c r="A264" s="316"/>
      <c r="B264" s="318"/>
      <c r="C264" s="317"/>
      <c r="D264" s="1" t="s">
        <v>27</v>
      </c>
      <c r="E264" s="63"/>
      <c r="F264" s="63">
        <v>12851.6</v>
      </c>
      <c r="G264" s="63"/>
      <c r="H264" s="63">
        <v>12851.6</v>
      </c>
      <c r="I264" s="63">
        <v>12851.6</v>
      </c>
      <c r="J264" s="63"/>
      <c r="K264" s="63"/>
      <c r="L264" s="63">
        <f t="shared" si="168"/>
        <v>100</v>
      </c>
      <c r="N264" s="101"/>
    </row>
    <row r="265" spans="1:14" s="96" customFormat="1" ht="27.6" x14ac:dyDescent="0.25">
      <c r="A265" s="316"/>
      <c r="B265" s="318"/>
      <c r="C265" s="317"/>
      <c r="D265" s="1" t="s">
        <v>6</v>
      </c>
      <c r="E265" s="63"/>
      <c r="F265" s="63"/>
      <c r="G265" s="63"/>
      <c r="H265" s="63"/>
      <c r="I265" s="63"/>
      <c r="J265" s="63"/>
      <c r="K265" s="63"/>
      <c r="L265" s="63"/>
    </row>
    <row r="266" spans="1:14" s="96" customFormat="1" ht="48" customHeight="1" x14ac:dyDescent="0.25">
      <c r="A266" s="316"/>
      <c r="B266" s="318"/>
      <c r="C266" s="317"/>
      <c r="D266" s="1" t="s">
        <v>4</v>
      </c>
      <c r="E266" s="63">
        <v>20224.7</v>
      </c>
      <c r="F266" s="63"/>
      <c r="G266" s="63"/>
      <c r="H266" s="63"/>
      <c r="I266" s="63">
        <v>20224.7</v>
      </c>
      <c r="J266" s="63">
        <f t="shared" si="166"/>
        <v>100</v>
      </c>
      <c r="K266" s="63"/>
      <c r="L266" s="63"/>
    </row>
    <row r="267" spans="1:14" s="96" customFormat="1" ht="16.8" x14ac:dyDescent="0.25">
      <c r="A267" s="316"/>
      <c r="B267" s="317" t="s">
        <v>71</v>
      </c>
      <c r="C267" s="317" t="s">
        <v>5</v>
      </c>
      <c r="D267" s="1" t="s">
        <v>1</v>
      </c>
      <c r="E267" s="63">
        <f>E268+E270+E272+E273</f>
        <v>135423.70000000001</v>
      </c>
      <c r="F267" s="63" t="s">
        <v>132</v>
      </c>
      <c r="G267" s="63" t="s">
        <v>132</v>
      </c>
      <c r="H267" s="63" t="s">
        <v>132</v>
      </c>
      <c r="I267" s="63">
        <f t="shared" ref="I267" si="169">I268+I270</f>
        <v>135423.70000000001</v>
      </c>
      <c r="J267" s="63">
        <f>I267/E267*100</f>
        <v>100</v>
      </c>
      <c r="K267" s="63" t="s">
        <v>132</v>
      </c>
      <c r="L267" s="63" t="s">
        <v>132</v>
      </c>
    </row>
    <row r="268" spans="1:14" s="96" customFormat="1" ht="16.8" x14ac:dyDescent="0.25">
      <c r="A268" s="316"/>
      <c r="B268" s="318"/>
      <c r="C268" s="317"/>
      <c r="D268" s="1" t="s">
        <v>2</v>
      </c>
      <c r="E268" s="63">
        <v>14896.6</v>
      </c>
      <c r="F268" s="63">
        <v>14896.6</v>
      </c>
      <c r="G268" s="63">
        <v>14896.6</v>
      </c>
      <c r="H268" s="63">
        <v>14896.6</v>
      </c>
      <c r="I268" s="63">
        <v>14896.6</v>
      </c>
      <c r="J268" s="63">
        <f t="shared" ref="J268:J270" si="170">I268/E268*100</f>
        <v>100</v>
      </c>
      <c r="K268" s="63">
        <f>H268/E268*100</f>
        <v>100</v>
      </c>
      <c r="L268" s="63">
        <f>H268/F268*100</f>
        <v>100</v>
      </c>
    </row>
    <row r="269" spans="1:14" s="96" customFormat="1" ht="41.4" x14ac:dyDescent="0.25">
      <c r="A269" s="316"/>
      <c r="B269" s="318"/>
      <c r="C269" s="317"/>
      <c r="D269" s="1" t="s">
        <v>26</v>
      </c>
      <c r="E269" s="63"/>
      <c r="F269" s="63">
        <v>14896.6</v>
      </c>
      <c r="G269" s="63"/>
      <c r="H269" s="63">
        <v>14896.6</v>
      </c>
      <c r="I269" s="63">
        <v>14896.6</v>
      </c>
      <c r="J269" s="63"/>
      <c r="K269" s="63"/>
      <c r="L269" s="63">
        <f t="shared" ref="L269:L271" si="171">H269/F269*100</f>
        <v>100</v>
      </c>
    </row>
    <row r="270" spans="1:14" s="96" customFormat="1" ht="27.6" x14ac:dyDescent="0.25">
      <c r="A270" s="316"/>
      <c r="B270" s="318"/>
      <c r="C270" s="317"/>
      <c r="D270" s="1" t="s">
        <v>3</v>
      </c>
      <c r="E270" s="63">
        <v>120527.1</v>
      </c>
      <c r="F270" s="63">
        <v>120527.1</v>
      </c>
      <c r="G270" s="63">
        <v>120527.1</v>
      </c>
      <c r="H270" s="63">
        <v>120527.1</v>
      </c>
      <c r="I270" s="63">
        <v>120527.1</v>
      </c>
      <c r="J270" s="63">
        <f t="shared" si="170"/>
        <v>100</v>
      </c>
      <c r="K270" s="63">
        <f t="shared" ref="K270" si="172">H270/E270*100</f>
        <v>100</v>
      </c>
      <c r="L270" s="63">
        <f t="shared" si="171"/>
        <v>100</v>
      </c>
    </row>
    <row r="271" spans="1:14" s="96" customFormat="1" ht="55.2" x14ac:dyDescent="0.25">
      <c r="A271" s="316"/>
      <c r="B271" s="318"/>
      <c r="C271" s="317"/>
      <c r="D271" s="1" t="s">
        <v>27</v>
      </c>
      <c r="E271" s="63"/>
      <c r="F271" s="63">
        <v>120527.1</v>
      </c>
      <c r="G271" s="63"/>
      <c r="H271" s="63">
        <v>120527.1</v>
      </c>
      <c r="I271" s="63">
        <v>120527.1</v>
      </c>
      <c r="J271" s="63"/>
      <c r="K271" s="63"/>
      <c r="L271" s="63">
        <f t="shared" si="171"/>
        <v>100</v>
      </c>
    </row>
    <row r="272" spans="1:14" s="96" customFormat="1" ht="27.6" x14ac:dyDescent="0.25">
      <c r="A272" s="316"/>
      <c r="B272" s="318"/>
      <c r="C272" s="317"/>
      <c r="D272" s="1" t="s">
        <v>6</v>
      </c>
      <c r="E272" s="63"/>
      <c r="F272" s="63"/>
      <c r="G272" s="63"/>
      <c r="H272" s="63"/>
      <c r="I272" s="63"/>
      <c r="J272" s="63"/>
      <c r="K272" s="63"/>
      <c r="L272" s="63"/>
    </row>
    <row r="273" spans="1:12" s="96" customFormat="1" ht="40.950000000000003" customHeight="1" x14ac:dyDescent="0.25">
      <c r="A273" s="316"/>
      <c r="B273" s="318"/>
      <c r="C273" s="317"/>
      <c r="D273" s="1" t="s">
        <v>4</v>
      </c>
      <c r="E273" s="63"/>
      <c r="F273" s="63"/>
      <c r="G273" s="63"/>
      <c r="H273" s="63"/>
      <c r="I273" s="63"/>
      <c r="J273" s="63"/>
      <c r="K273" s="63"/>
      <c r="L273" s="63"/>
    </row>
    <row r="274" spans="1:12" s="96" customFormat="1" ht="16.8" x14ac:dyDescent="0.25">
      <c r="A274" s="316"/>
      <c r="B274" s="317" t="s">
        <v>72</v>
      </c>
      <c r="C274" s="317" t="s">
        <v>5</v>
      </c>
      <c r="D274" s="1" t="s">
        <v>1</v>
      </c>
      <c r="E274" s="63">
        <f>E275+E277+E279+E280</f>
        <v>148707.5</v>
      </c>
      <c r="F274" s="63" t="s">
        <v>132</v>
      </c>
      <c r="G274" s="63" t="s">
        <v>132</v>
      </c>
      <c r="H274" s="63" t="s">
        <v>132</v>
      </c>
      <c r="I274" s="63">
        <f>I275+I277+I280</f>
        <v>148707.5</v>
      </c>
      <c r="J274" s="63">
        <f>I274/E274*100</f>
        <v>100</v>
      </c>
      <c r="K274" s="63" t="s">
        <v>132</v>
      </c>
      <c r="L274" s="63" t="s">
        <v>132</v>
      </c>
    </row>
    <row r="275" spans="1:12" s="96" customFormat="1" ht="16.8" x14ac:dyDescent="0.25">
      <c r="A275" s="316"/>
      <c r="B275" s="318"/>
      <c r="C275" s="317"/>
      <c r="D275" s="1" t="s">
        <v>2</v>
      </c>
      <c r="E275" s="63">
        <v>9172.7000000000007</v>
      </c>
      <c r="F275" s="63">
        <v>9172.7000000000007</v>
      </c>
      <c r="G275" s="63">
        <v>9172.7000000000007</v>
      </c>
      <c r="H275" s="63">
        <v>9172.7000000000007</v>
      </c>
      <c r="I275" s="63">
        <v>9172.7000000000007</v>
      </c>
      <c r="J275" s="63">
        <f t="shared" ref="J275:J280" si="173">I275/E275*100</f>
        <v>100</v>
      </c>
      <c r="K275" s="63">
        <f>H275/E275*100</f>
        <v>100</v>
      </c>
      <c r="L275" s="63">
        <f>H275/F275*100</f>
        <v>100</v>
      </c>
    </row>
    <row r="276" spans="1:12" s="96" customFormat="1" ht="41.4" x14ac:dyDescent="0.25">
      <c r="A276" s="316"/>
      <c r="B276" s="318"/>
      <c r="C276" s="317"/>
      <c r="D276" s="1" t="s">
        <v>26</v>
      </c>
      <c r="E276" s="63"/>
      <c r="F276" s="63">
        <v>9172.7000000000007</v>
      </c>
      <c r="G276" s="63"/>
      <c r="H276" s="63">
        <v>9172.7000000000007</v>
      </c>
      <c r="I276" s="63">
        <v>9172.7000000000007</v>
      </c>
      <c r="J276" s="63"/>
      <c r="K276" s="63"/>
      <c r="L276" s="63">
        <f>H276/F276*100</f>
        <v>100</v>
      </c>
    </row>
    <row r="277" spans="1:12" s="96" customFormat="1" ht="27.6" x14ac:dyDescent="0.25">
      <c r="A277" s="316"/>
      <c r="B277" s="318"/>
      <c r="C277" s="317"/>
      <c r="D277" s="1" t="s">
        <v>3</v>
      </c>
      <c r="E277" s="63">
        <v>74215.7</v>
      </c>
      <c r="F277" s="63">
        <v>74215.7</v>
      </c>
      <c r="G277" s="63">
        <v>74215.7</v>
      </c>
      <c r="H277" s="63">
        <v>74215.7</v>
      </c>
      <c r="I277" s="63">
        <v>74215.7</v>
      </c>
      <c r="J277" s="63">
        <f t="shared" si="173"/>
        <v>100</v>
      </c>
      <c r="K277" s="63">
        <f t="shared" ref="K277" si="174">H277/E277*100</f>
        <v>100</v>
      </c>
      <c r="L277" s="63">
        <f t="shared" ref="L277:L278" si="175">H277/F277*100</f>
        <v>100</v>
      </c>
    </row>
    <row r="278" spans="1:12" s="96" customFormat="1" ht="55.2" x14ac:dyDescent="0.25">
      <c r="A278" s="316"/>
      <c r="B278" s="318"/>
      <c r="C278" s="317"/>
      <c r="D278" s="1" t="s">
        <v>27</v>
      </c>
      <c r="E278" s="63"/>
      <c r="F278" s="63">
        <v>74215.7</v>
      </c>
      <c r="G278" s="63"/>
      <c r="H278" s="63">
        <v>74215.7</v>
      </c>
      <c r="I278" s="63">
        <v>74215.7</v>
      </c>
      <c r="J278" s="63"/>
      <c r="K278" s="63"/>
      <c r="L278" s="63">
        <f t="shared" si="175"/>
        <v>100</v>
      </c>
    </row>
    <row r="279" spans="1:12" s="96" customFormat="1" ht="27.6" x14ac:dyDescent="0.25">
      <c r="A279" s="316"/>
      <c r="B279" s="318"/>
      <c r="C279" s="317"/>
      <c r="D279" s="1" t="s">
        <v>6</v>
      </c>
      <c r="E279" s="63"/>
      <c r="F279" s="63"/>
      <c r="G279" s="63"/>
      <c r="H279" s="63"/>
      <c r="I279" s="64"/>
      <c r="J279" s="63"/>
      <c r="K279" s="63"/>
      <c r="L279" s="63"/>
    </row>
    <row r="280" spans="1:12" s="96" customFormat="1" ht="27.6" x14ac:dyDescent="0.25">
      <c r="A280" s="316"/>
      <c r="B280" s="318"/>
      <c r="C280" s="317"/>
      <c r="D280" s="1" t="s">
        <v>4</v>
      </c>
      <c r="E280" s="63">
        <v>65319.1</v>
      </c>
      <c r="F280" s="63"/>
      <c r="G280" s="63"/>
      <c r="H280" s="63"/>
      <c r="I280" s="63">
        <v>65319.1</v>
      </c>
      <c r="J280" s="63">
        <f t="shared" si="173"/>
        <v>100</v>
      </c>
      <c r="K280" s="63"/>
      <c r="L280" s="63"/>
    </row>
    <row r="281" spans="1:12" s="96" customFormat="1" ht="16.8" x14ac:dyDescent="0.25">
      <c r="A281" s="316"/>
      <c r="B281" s="317" t="s">
        <v>155</v>
      </c>
      <c r="C281" s="317" t="s">
        <v>5</v>
      </c>
      <c r="D281" s="1" t="s">
        <v>1</v>
      </c>
      <c r="E281" s="63">
        <f>E282+E284+E286+E287</f>
        <v>34196.9</v>
      </c>
      <c r="F281" s="63" t="s">
        <v>132</v>
      </c>
      <c r="G281" s="63" t="s">
        <v>132</v>
      </c>
      <c r="H281" s="63" t="s">
        <v>132</v>
      </c>
      <c r="I281" s="63">
        <f>I282+I284+I287</f>
        <v>34196.9</v>
      </c>
      <c r="J281" s="63">
        <f>I281/E281*100</f>
        <v>100</v>
      </c>
      <c r="K281" s="63" t="s">
        <v>132</v>
      </c>
      <c r="L281" s="63" t="s">
        <v>132</v>
      </c>
    </row>
    <row r="282" spans="1:12" s="96" customFormat="1" ht="16.8" x14ac:dyDescent="0.25">
      <c r="A282" s="316"/>
      <c r="B282" s="318"/>
      <c r="C282" s="317"/>
      <c r="D282" s="1" t="s">
        <v>2</v>
      </c>
      <c r="E282" s="63">
        <v>3761.7</v>
      </c>
      <c r="F282" s="63">
        <v>3761.7</v>
      </c>
      <c r="G282" s="63">
        <v>3761.7</v>
      </c>
      <c r="H282" s="63">
        <v>3761.7</v>
      </c>
      <c r="I282" s="63">
        <v>3761.7</v>
      </c>
      <c r="J282" s="63">
        <f t="shared" ref="J282:J284" si="176">I282/E282*100</f>
        <v>100</v>
      </c>
      <c r="K282" s="63">
        <f>H282/E282*100</f>
        <v>100</v>
      </c>
      <c r="L282" s="63">
        <f>H282/F282*100</f>
        <v>100</v>
      </c>
    </row>
    <row r="283" spans="1:12" s="96" customFormat="1" ht="55.2" customHeight="1" x14ac:dyDescent="0.25">
      <c r="A283" s="316"/>
      <c r="B283" s="318"/>
      <c r="C283" s="317"/>
      <c r="D283" s="1" t="s">
        <v>26</v>
      </c>
      <c r="E283" s="63"/>
      <c r="F283" s="63">
        <v>3761.7</v>
      </c>
      <c r="G283" s="63"/>
      <c r="H283" s="63">
        <v>3761.7</v>
      </c>
      <c r="I283" s="63">
        <v>3761.7</v>
      </c>
      <c r="J283" s="63"/>
      <c r="K283" s="63"/>
      <c r="L283" s="63">
        <f>H283/F283*100</f>
        <v>100</v>
      </c>
    </row>
    <row r="284" spans="1:12" s="96" customFormat="1" ht="28.2" customHeight="1" x14ac:dyDescent="0.25">
      <c r="A284" s="316"/>
      <c r="B284" s="318"/>
      <c r="C284" s="317"/>
      <c r="D284" s="1" t="s">
        <v>3</v>
      </c>
      <c r="E284" s="63">
        <v>30435.200000000001</v>
      </c>
      <c r="F284" s="63">
        <v>30435.200000000001</v>
      </c>
      <c r="G284" s="63">
        <v>30435.200000000001</v>
      </c>
      <c r="H284" s="63">
        <v>30435.200000000001</v>
      </c>
      <c r="I284" s="63">
        <v>30435.200000000001</v>
      </c>
      <c r="J284" s="63">
        <f t="shared" si="176"/>
        <v>100</v>
      </c>
      <c r="K284" s="63">
        <f t="shared" ref="K284" si="177">H284/E284*100</f>
        <v>100</v>
      </c>
      <c r="L284" s="63">
        <f t="shared" ref="L284:L285" si="178">H284/F284*100</f>
        <v>100</v>
      </c>
    </row>
    <row r="285" spans="1:12" s="96" customFormat="1" ht="55.2" x14ac:dyDescent="0.25">
      <c r="A285" s="316"/>
      <c r="B285" s="318"/>
      <c r="C285" s="317"/>
      <c r="D285" s="1" t="s">
        <v>27</v>
      </c>
      <c r="E285" s="63"/>
      <c r="F285" s="63">
        <v>30435.200000000001</v>
      </c>
      <c r="G285" s="63"/>
      <c r="H285" s="63">
        <v>30435.200000000001</v>
      </c>
      <c r="I285" s="63">
        <v>30435.200000000001</v>
      </c>
      <c r="J285" s="63"/>
      <c r="K285" s="63"/>
      <c r="L285" s="63">
        <f t="shared" si="178"/>
        <v>100</v>
      </c>
    </row>
    <row r="286" spans="1:12" s="96" customFormat="1" ht="27.6" x14ac:dyDescent="0.25">
      <c r="A286" s="316"/>
      <c r="B286" s="318"/>
      <c r="C286" s="317"/>
      <c r="D286" s="1" t="s">
        <v>6</v>
      </c>
      <c r="E286" s="63"/>
      <c r="F286" s="63"/>
      <c r="G286" s="63"/>
      <c r="H286" s="63"/>
      <c r="I286" s="63"/>
      <c r="J286" s="63"/>
      <c r="K286" s="63"/>
      <c r="L286" s="63"/>
    </row>
    <row r="287" spans="1:12" s="96" customFormat="1" ht="27.6" x14ac:dyDescent="0.25">
      <c r="A287" s="316"/>
      <c r="B287" s="318"/>
      <c r="C287" s="317"/>
      <c r="D287" s="1" t="s">
        <v>4</v>
      </c>
      <c r="E287" s="63"/>
      <c r="F287" s="63"/>
      <c r="G287" s="63"/>
      <c r="H287" s="63"/>
      <c r="I287" s="63"/>
      <c r="J287" s="63"/>
      <c r="K287" s="63"/>
      <c r="L287" s="63"/>
    </row>
    <row r="288" spans="1:12" s="96" customFormat="1" ht="16.8" x14ac:dyDescent="0.25">
      <c r="A288" s="316">
        <v>15</v>
      </c>
      <c r="B288" s="317" t="s">
        <v>156</v>
      </c>
      <c r="C288" s="317" t="s">
        <v>5</v>
      </c>
      <c r="D288" s="1" t="s">
        <v>1</v>
      </c>
      <c r="E288" s="63">
        <f>E289+E291+E293+E294</f>
        <v>671284</v>
      </c>
      <c r="F288" s="63" t="s">
        <v>132</v>
      </c>
      <c r="G288" s="63" t="s">
        <v>132</v>
      </c>
      <c r="H288" s="63" t="s">
        <v>132</v>
      </c>
      <c r="I288" s="63">
        <f>I289+I291+I294</f>
        <v>671284</v>
      </c>
      <c r="J288" s="63">
        <f>I288/E288*100</f>
        <v>100</v>
      </c>
      <c r="K288" s="63" t="s">
        <v>132</v>
      </c>
      <c r="L288" s="63" t="s">
        <v>132</v>
      </c>
    </row>
    <row r="289" spans="1:12" s="96" customFormat="1" ht="16.8" x14ac:dyDescent="0.25">
      <c r="A289" s="316"/>
      <c r="B289" s="318"/>
      <c r="C289" s="317"/>
      <c r="D289" s="1" t="s">
        <v>2</v>
      </c>
      <c r="E289" s="63">
        <f>E296+E303+E310+E317+E324+E331+E338+E345</f>
        <v>91641.2</v>
      </c>
      <c r="F289" s="63">
        <f t="shared" ref="F289:I289" si="179">F296+F303+F310+F317+F324+F331+F338+F345</f>
        <v>91641.2</v>
      </c>
      <c r="G289" s="63">
        <f t="shared" si="179"/>
        <v>91641.2</v>
      </c>
      <c r="H289" s="63">
        <f t="shared" si="179"/>
        <v>91641.2</v>
      </c>
      <c r="I289" s="63">
        <f t="shared" si="179"/>
        <v>91641.2</v>
      </c>
      <c r="J289" s="63">
        <f t="shared" ref="J289:J291" si="180">I289/E289*100</f>
        <v>100</v>
      </c>
      <c r="K289" s="63">
        <f>H289/E289*100</f>
        <v>100</v>
      </c>
      <c r="L289" s="63">
        <f>H289/F289*100</f>
        <v>100</v>
      </c>
    </row>
    <row r="290" spans="1:12" s="96" customFormat="1" ht="41.4" x14ac:dyDescent="0.25">
      <c r="A290" s="316"/>
      <c r="B290" s="318"/>
      <c r="C290" s="317"/>
      <c r="D290" s="1" t="s">
        <v>26</v>
      </c>
      <c r="E290" s="63"/>
      <c r="F290" s="63">
        <f t="shared" ref="F290:I290" si="181">F297+F304+F311+F318+F325+F332+F339</f>
        <v>71641.2</v>
      </c>
      <c r="G290" s="63"/>
      <c r="H290" s="63">
        <f t="shared" si="181"/>
        <v>71641.2</v>
      </c>
      <c r="I290" s="63">
        <f t="shared" si="181"/>
        <v>71641.2</v>
      </c>
      <c r="J290" s="63"/>
      <c r="K290" s="63"/>
      <c r="L290" s="63">
        <f>H290/F290*100</f>
        <v>100</v>
      </c>
    </row>
    <row r="291" spans="1:12" s="96" customFormat="1" ht="27.6" x14ac:dyDescent="0.25">
      <c r="A291" s="316"/>
      <c r="B291" s="318"/>
      <c r="C291" s="317"/>
      <c r="D291" s="1" t="s">
        <v>3</v>
      </c>
      <c r="E291" s="63">
        <f t="shared" ref="E291:I292" si="182">E298+E305+E312+E319+E326+E333+E340</f>
        <v>579642.80000000005</v>
      </c>
      <c r="F291" s="63">
        <f t="shared" si="182"/>
        <v>579642.80000000005</v>
      </c>
      <c r="G291" s="63">
        <f t="shared" si="182"/>
        <v>579642.80000000005</v>
      </c>
      <c r="H291" s="63">
        <f t="shared" si="182"/>
        <v>579642.80000000005</v>
      </c>
      <c r="I291" s="63">
        <f t="shared" si="182"/>
        <v>579642.80000000005</v>
      </c>
      <c r="J291" s="63">
        <f t="shared" si="180"/>
        <v>100</v>
      </c>
      <c r="K291" s="63">
        <f t="shared" ref="K291" si="183">H291/E291*100</f>
        <v>100</v>
      </c>
      <c r="L291" s="63">
        <f t="shared" ref="L291:L292" si="184">H291/F291*100</f>
        <v>100</v>
      </c>
    </row>
    <row r="292" spans="1:12" s="96" customFormat="1" ht="55.2" x14ac:dyDescent="0.25">
      <c r="A292" s="316"/>
      <c r="B292" s="318"/>
      <c r="C292" s="317"/>
      <c r="D292" s="1" t="s">
        <v>27</v>
      </c>
      <c r="E292" s="63"/>
      <c r="F292" s="63">
        <f t="shared" si="182"/>
        <v>579642.80000000005</v>
      </c>
      <c r="G292" s="63"/>
      <c r="H292" s="63">
        <f t="shared" si="182"/>
        <v>579642.80000000005</v>
      </c>
      <c r="I292" s="63">
        <f t="shared" si="182"/>
        <v>579642.80000000005</v>
      </c>
      <c r="J292" s="63"/>
      <c r="K292" s="63"/>
      <c r="L292" s="63">
        <f t="shared" si="184"/>
        <v>100</v>
      </c>
    </row>
    <row r="293" spans="1:12" s="96" customFormat="1" ht="27.6" x14ac:dyDescent="0.25">
      <c r="A293" s="316"/>
      <c r="B293" s="318"/>
      <c r="C293" s="317"/>
      <c r="D293" s="1" t="s">
        <v>6</v>
      </c>
      <c r="E293" s="63"/>
      <c r="F293" s="63"/>
      <c r="G293" s="63"/>
      <c r="H293" s="63"/>
      <c r="I293" s="63"/>
      <c r="J293" s="63"/>
      <c r="K293" s="63"/>
      <c r="L293" s="63"/>
    </row>
    <row r="294" spans="1:12" s="96" customFormat="1" ht="27.6" x14ac:dyDescent="0.25">
      <c r="A294" s="316"/>
      <c r="B294" s="318"/>
      <c r="C294" s="317"/>
      <c r="D294" s="1" t="s">
        <v>4</v>
      </c>
      <c r="E294" s="63"/>
      <c r="F294" s="63"/>
      <c r="G294" s="63"/>
      <c r="H294" s="63"/>
      <c r="I294" s="63"/>
      <c r="J294" s="63"/>
      <c r="K294" s="63"/>
      <c r="L294" s="63"/>
    </row>
    <row r="295" spans="1:12" s="96" customFormat="1" ht="16.8" x14ac:dyDescent="0.25">
      <c r="A295" s="316"/>
      <c r="B295" s="317" t="s">
        <v>57</v>
      </c>
      <c r="C295" s="317" t="s">
        <v>5</v>
      </c>
      <c r="D295" s="1" t="s">
        <v>1</v>
      </c>
      <c r="E295" s="63">
        <f>E296+E298+E300+E301</f>
        <v>91011.199999999997</v>
      </c>
      <c r="F295" s="63" t="s">
        <v>132</v>
      </c>
      <c r="G295" s="63" t="s">
        <v>132</v>
      </c>
      <c r="H295" s="63" t="s">
        <v>132</v>
      </c>
      <c r="I295" s="63">
        <f t="shared" ref="I295" si="185">I296+I298</f>
        <v>91011.199999999997</v>
      </c>
      <c r="J295" s="63">
        <f>I295/E295*100</f>
        <v>100</v>
      </c>
      <c r="K295" s="63" t="s">
        <v>132</v>
      </c>
      <c r="L295" s="63" t="s">
        <v>132</v>
      </c>
    </row>
    <row r="296" spans="1:12" s="96" customFormat="1" ht="16.8" x14ac:dyDescent="0.25">
      <c r="A296" s="316"/>
      <c r="B296" s="318"/>
      <c r="C296" s="317"/>
      <c r="D296" s="1" t="s">
        <v>2</v>
      </c>
      <c r="E296" s="63">
        <v>10011.200000000001</v>
      </c>
      <c r="F296" s="63">
        <v>10011.200000000001</v>
      </c>
      <c r="G296" s="63">
        <v>10011.200000000001</v>
      </c>
      <c r="H296" s="63">
        <v>10011.200000000001</v>
      </c>
      <c r="I296" s="63">
        <v>10011.200000000001</v>
      </c>
      <c r="J296" s="63">
        <f t="shared" ref="J296:J298" si="186">I296/E296*100</f>
        <v>100</v>
      </c>
      <c r="K296" s="63">
        <f>H296/E296*100</f>
        <v>100</v>
      </c>
      <c r="L296" s="63">
        <f>H296/F296*100</f>
        <v>100</v>
      </c>
    </row>
    <row r="297" spans="1:12" s="96" customFormat="1" ht="41.4" x14ac:dyDescent="0.25">
      <c r="A297" s="316"/>
      <c r="B297" s="318"/>
      <c r="C297" s="317"/>
      <c r="D297" s="1" t="s">
        <v>26</v>
      </c>
      <c r="E297" s="63"/>
      <c r="F297" s="63">
        <v>10011.200000000001</v>
      </c>
      <c r="G297" s="63"/>
      <c r="H297" s="63">
        <f>H296</f>
        <v>10011.200000000001</v>
      </c>
      <c r="I297" s="63">
        <f>I296</f>
        <v>10011.200000000001</v>
      </c>
      <c r="J297" s="63"/>
      <c r="K297" s="63"/>
      <c r="L297" s="63">
        <f>H297/F297*100</f>
        <v>100</v>
      </c>
    </row>
    <row r="298" spans="1:12" s="96" customFormat="1" ht="27.6" x14ac:dyDescent="0.25">
      <c r="A298" s="316"/>
      <c r="B298" s="318"/>
      <c r="C298" s="317"/>
      <c r="D298" s="1" t="s">
        <v>3</v>
      </c>
      <c r="E298" s="63">
        <v>81000</v>
      </c>
      <c r="F298" s="63">
        <v>81000</v>
      </c>
      <c r="G298" s="63">
        <v>81000</v>
      </c>
      <c r="H298" s="63">
        <v>81000</v>
      </c>
      <c r="I298" s="63">
        <v>81000</v>
      </c>
      <c r="J298" s="63">
        <f t="shared" si="186"/>
        <v>100</v>
      </c>
      <c r="K298" s="63">
        <f t="shared" ref="K298" si="187">H298/E298*100</f>
        <v>100</v>
      </c>
      <c r="L298" s="63">
        <f>H298/F298*100</f>
        <v>100</v>
      </c>
    </row>
    <row r="299" spans="1:12" s="96" customFormat="1" ht="55.2" x14ac:dyDescent="0.25">
      <c r="A299" s="316"/>
      <c r="B299" s="318"/>
      <c r="C299" s="317"/>
      <c r="D299" s="1" t="s">
        <v>27</v>
      </c>
      <c r="E299" s="63"/>
      <c r="F299" s="63">
        <v>81000</v>
      </c>
      <c r="G299" s="63"/>
      <c r="H299" s="63">
        <f>H298</f>
        <v>81000</v>
      </c>
      <c r="I299" s="63">
        <f>I298</f>
        <v>81000</v>
      </c>
      <c r="J299" s="63"/>
      <c r="K299" s="63"/>
      <c r="L299" s="63">
        <f>H299/F299*100</f>
        <v>100</v>
      </c>
    </row>
    <row r="300" spans="1:12" s="96" customFormat="1" ht="27.6" x14ac:dyDescent="0.25">
      <c r="A300" s="316"/>
      <c r="B300" s="318"/>
      <c r="C300" s="317"/>
      <c r="D300" s="1" t="s">
        <v>6</v>
      </c>
      <c r="E300" s="63"/>
      <c r="F300" s="63"/>
      <c r="G300" s="63"/>
      <c r="H300" s="63"/>
      <c r="I300" s="63"/>
      <c r="J300" s="63"/>
      <c r="K300" s="63"/>
      <c r="L300" s="63"/>
    </row>
    <row r="301" spans="1:12" s="96" customFormat="1" ht="27.6" x14ac:dyDescent="0.25">
      <c r="A301" s="316"/>
      <c r="B301" s="318"/>
      <c r="C301" s="317"/>
      <c r="D301" s="1" t="s">
        <v>4</v>
      </c>
      <c r="E301" s="63"/>
      <c r="F301" s="63"/>
      <c r="G301" s="63"/>
      <c r="H301" s="63"/>
      <c r="I301" s="63"/>
      <c r="J301" s="63"/>
      <c r="K301" s="63"/>
      <c r="L301" s="63"/>
    </row>
    <row r="302" spans="1:12" s="96" customFormat="1" ht="16.8" x14ac:dyDescent="0.25">
      <c r="A302" s="316"/>
      <c r="B302" s="317" t="s">
        <v>133</v>
      </c>
      <c r="C302" s="317" t="s">
        <v>5</v>
      </c>
      <c r="D302" s="1" t="s">
        <v>1</v>
      </c>
      <c r="E302" s="63">
        <f>E303+E305+E307+E308</f>
        <v>1516.9</v>
      </c>
      <c r="F302" s="63" t="s">
        <v>132</v>
      </c>
      <c r="G302" s="63" t="s">
        <v>132</v>
      </c>
      <c r="H302" s="63" t="s">
        <v>132</v>
      </c>
      <c r="I302" s="63">
        <f t="shared" ref="I302" si="188">I303+I305</f>
        <v>1516.9</v>
      </c>
      <c r="J302" s="63">
        <f>I302/E302*100</f>
        <v>100</v>
      </c>
      <c r="K302" s="63" t="s">
        <v>132</v>
      </c>
      <c r="L302" s="63" t="s">
        <v>132</v>
      </c>
    </row>
    <row r="303" spans="1:12" s="96" customFormat="1" ht="16.8" x14ac:dyDescent="0.25">
      <c r="A303" s="316"/>
      <c r="B303" s="318"/>
      <c r="C303" s="317"/>
      <c r="D303" s="1" t="s">
        <v>2</v>
      </c>
      <c r="E303" s="63">
        <v>166.9</v>
      </c>
      <c r="F303" s="63">
        <v>166.9</v>
      </c>
      <c r="G303" s="63">
        <v>166.9</v>
      </c>
      <c r="H303" s="63">
        <v>166.9</v>
      </c>
      <c r="I303" s="63">
        <v>166.9</v>
      </c>
      <c r="J303" s="63">
        <f t="shared" ref="J303:J305" si="189">I303/E303*100</f>
        <v>100</v>
      </c>
      <c r="K303" s="63">
        <f>H303/E303*100</f>
        <v>100</v>
      </c>
      <c r="L303" s="63">
        <f>H303/F303*100</f>
        <v>100</v>
      </c>
    </row>
    <row r="304" spans="1:12" s="96" customFormat="1" ht="41.4" x14ac:dyDescent="0.25">
      <c r="A304" s="316"/>
      <c r="B304" s="318"/>
      <c r="C304" s="317"/>
      <c r="D304" s="1" t="s">
        <v>26</v>
      </c>
      <c r="E304" s="63"/>
      <c r="F304" s="63">
        <v>166.9</v>
      </c>
      <c r="G304" s="63"/>
      <c r="H304" s="63">
        <v>166.9</v>
      </c>
      <c r="I304" s="63">
        <v>166.9</v>
      </c>
      <c r="J304" s="63"/>
      <c r="K304" s="63"/>
      <c r="L304" s="63">
        <f>H304/F304*100</f>
        <v>100</v>
      </c>
    </row>
    <row r="305" spans="1:12" s="96" customFormat="1" ht="27.6" x14ac:dyDescent="0.25">
      <c r="A305" s="316"/>
      <c r="B305" s="318"/>
      <c r="C305" s="317"/>
      <c r="D305" s="1" t="s">
        <v>3</v>
      </c>
      <c r="E305" s="63">
        <v>1350</v>
      </c>
      <c r="F305" s="63">
        <v>1350</v>
      </c>
      <c r="G305" s="63">
        <v>1350</v>
      </c>
      <c r="H305" s="63">
        <v>1350</v>
      </c>
      <c r="I305" s="63">
        <v>1350</v>
      </c>
      <c r="J305" s="63">
        <f t="shared" si="189"/>
        <v>100</v>
      </c>
      <c r="K305" s="63">
        <f t="shared" ref="K305" si="190">H305/E305*100</f>
        <v>100</v>
      </c>
      <c r="L305" s="63">
        <f t="shared" ref="L305:L306" si="191">H305/F305*100</f>
        <v>100</v>
      </c>
    </row>
    <row r="306" spans="1:12" s="96" customFormat="1" ht="55.2" x14ac:dyDescent="0.25">
      <c r="A306" s="316"/>
      <c r="B306" s="318"/>
      <c r="C306" s="317"/>
      <c r="D306" s="1" t="s">
        <v>27</v>
      </c>
      <c r="E306" s="63"/>
      <c r="F306" s="63">
        <v>1350</v>
      </c>
      <c r="G306" s="63"/>
      <c r="H306" s="63">
        <v>1350</v>
      </c>
      <c r="I306" s="63">
        <v>1350</v>
      </c>
      <c r="J306" s="63"/>
      <c r="K306" s="63"/>
      <c r="L306" s="63">
        <f t="shared" si="191"/>
        <v>100</v>
      </c>
    </row>
    <row r="307" spans="1:12" s="96" customFormat="1" ht="27.6" x14ac:dyDescent="0.25">
      <c r="A307" s="316"/>
      <c r="B307" s="318"/>
      <c r="C307" s="317"/>
      <c r="D307" s="1" t="s">
        <v>6</v>
      </c>
      <c r="E307" s="63"/>
      <c r="F307" s="63"/>
      <c r="G307" s="63"/>
      <c r="H307" s="63"/>
      <c r="I307" s="63"/>
      <c r="J307" s="63"/>
      <c r="K307" s="63"/>
      <c r="L307" s="63"/>
    </row>
    <row r="308" spans="1:12" s="96" customFormat="1" ht="27.6" x14ac:dyDescent="0.25">
      <c r="A308" s="316"/>
      <c r="B308" s="318"/>
      <c r="C308" s="317"/>
      <c r="D308" s="1" t="s">
        <v>4</v>
      </c>
      <c r="E308" s="63"/>
      <c r="F308" s="63"/>
      <c r="G308" s="63"/>
      <c r="H308" s="63"/>
      <c r="I308" s="63"/>
      <c r="J308" s="63"/>
      <c r="K308" s="63"/>
      <c r="L308" s="63"/>
    </row>
    <row r="309" spans="1:12" s="96" customFormat="1" ht="16.8" x14ac:dyDescent="0.25">
      <c r="A309" s="316"/>
      <c r="B309" s="317" t="s">
        <v>58</v>
      </c>
      <c r="C309" s="317" t="s">
        <v>5</v>
      </c>
      <c r="D309" s="1" t="s">
        <v>1</v>
      </c>
      <c r="E309" s="63">
        <f>E310+E312+E314+E315</f>
        <v>145958.5</v>
      </c>
      <c r="F309" s="63" t="s">
        <v>132</v>
      </c>
      <c r="G309" s="63" t="s">
        <v>132</v>
      </c>
      <c r="H309" s="63" t="s">
        <v>132</v>
      </c>
      <c r="I309" s="63">
        <f t="shared" ref="I309" si="192">I310+I312</f>
        <v>145958.5</v>
      </c>
      <c r="J309" s="63">
        <f>I309/E309*100</f>
        <v>100</v>
      </c>
      <c r="K309" s="63" t="s">
        <v>132</v>
      </c>
      <c r="L309" s="63" t="s">
        <v>132</v>
      </c>
    </row>
    <row r="310" spans="1:12" s="96" customFormat="1" ht="16.8" x14ac:dyDescent="0.25">
      <c r="A310" s="316"/>
      <c r="B310" s="318"/>
      <c r="C310" s="317"/>
      <c r="D310" s="1" t="s">
        <v>2</v>
      </c>
      <c r="E310" s="63">
        <v>16055.4</v>
      </c>
      <c r="F310" s="63">
        <v>16055.4</v>
      </c>
      <c r="G310" s="63">
        <v>16055.4</v>
      </c>
      <c r="H310" s="63">
        <v>16055.4</v>
      </c>
      <c r="I310" s="63">
        <v>16055.4</v>
      </c>
      <c r="J310" s="63">
        <f t="shared" ref="J310:J312" si="193">I310/E310*100</f>
        <v>100</v>
      </c>
      <c r="K310" s="63">
        <f>H310/E310*100</f>
        <v>100</v>
      </c>
      <c r="L310" s="63">
        <f>H310/F310*100</f>
        <v>100</v>
      </c>
    </row>
    <row r="311" spans="1:12" s="96" customFormat="1" ht="41.4" x14ac:dyDescent="0.25">
      <c r="A311" s="316"/>
      <c r="B311" s="318"/>
      <c r="C311" s="317"/>
      <c r="D311" s="1" t="s">
        <v>26</v>
      </c>
      <c r="E311" s="63"/>
      <c r="F311" s="63">
        <v>16055.4</v>
      </c>
      <c r="G311" s="63"/>
      <c r="H311" s="63">
        <v>16055.4</v>
      </c>
      <c r="I311" s="63">
        <v>16055.4</v>
      </c>
      <c r="J311" s="63"/>
      <c r="K311" s="63"/>
      <c r="L311" s="63">
        <f>H311/F311*100</f>
        <v>100</v>
      </c>
    </row>
    <row r="312" spans="1:12" s="96" customFormat="1" ht="27.6" x14ac:dyDescent="0.25">
      <c r="A312" s="316"/>
      <c r="B312" s="318"/>
      <c r="C312" s="317"/>
      <c r="D312" s="1" t="s">
        <v>3</v>
      </c>
      <c r="E312" s="63">
        <v>129903.1</v>
      </c>
      <c r="F312" s="63">
        <v>129903.1</v>
      </c>
      <c r="G312" s="63">
        <v>129903.1</v>
      </c>
      <c r="H312" s="63">
        <v>129903.1</v>
      </c>
      <c r="I312" s="63">
        <v>129903.1</v>
      </c>
      <c r="J312" s="63">
        <f t="shared" si="193"/>
        <v>100</v>
      </c>
      <c r="K312" s="63">
        <f t="shared" ref="K312" si="194">H312/E312*100</f>
        <v>100</v>
      </c>
      <c r="L312" s="63">
        <f t="shared" ref="L312:L313" si="195">H312/F312*100</f>
        <v>100</v>
      </c>
    </row>
    <row r="313" spans="1:12" s="96" customFormat="1" ht="55.2" x14ac:dyDescent="0.25">
      <c r="A313" s="316"/>
      <c r="B313" s="318"/>
      <c r="C313" s="317"/>
      <c r="D313" s="1" t="s">
        <v>27</v>
      </c>
      <c r="E313" s="63"/>
      <c r="F313" s="63">
        <v>129903.1</v>
      </c>
      <c r="G313" s="63"/>
      <c r="H313" s="63">
        <v>129903.1</v>
      </c>
      <c r="I313" s="63">
        <v>129903.1</v>
      </c>
      <c r="J313" s="63"/>
      <c r="K313" s="63"/>
      <c r="L313" s="63">
        <f t="shared" si="195"/>
        <v>100</v>
      </c>
    </row>
    <row r="314" spans="1:12" s="96" customFormat="1" ht="27.6" x14ac:dyDescent="0.25">
      <c r="A314" s="316"/>
      <c r="B314" s="318"/>
      <c r="C314" s="317"/>
      <c r="D314" s="1" t="s">
        <v>6</v>
      </c>
      <c r="E314" s="63"/>
      <c r="F314" s="63"/>
      <c r="G314" s="63"/>
      <c r="H314" s="63"/>
      <c r="I314" s="63"/>
      <c r="J314" s="63"/>
      <c r="K314" s="63"/>
      <c r="L314" s="63"/>
    </row>
    <row r="315" spans="1:12" s="96" customFormat="1" ht="27.6" x14ac:dyDescent="0.25">
      <c r="A315" s="316"/>
      <c r="B315" s="318"/>
      <c r="C315" s="317"/>
      <c r="D315" s="1" t="s">
        <v>4</v>
      </c>
      <c r="E315" s="63"/>
      <c r="F315" s="63"/>
      <c r="G315" s="63"/>
      <c r="H315" s="63"/>
      <c r="I315" s="63"/>
      <c r="J315" s="63"/>
      <c r="K315" s="63"/>
      <c r="L315" s="63"/>
    </row>
    <row r="316" spans="1:12" s="96" customFormat="1" ht="16.8" x14ac:dyDescent="0.25">
      <c r="A316" s="316"/>
      <c r="B316" s="317" t="s">
        <v>59</v>
      </c>
      <c r="C316" s="317" t="s">
        <v>5</v>
      </c>
      <c r="D316" s="1" t="s">
        <v>1</v>
      </c>
      <c r="E316" s="63">
        <f>E317+E319+E321+E322</f>
        <v>8370.7999999999993</v>
      </c>
      <c r="F316" s="63" t="s">
        <v>132</v>
      </c>
      <c r="G316" s="63" t="s">
        <v>132</v>
      </c>
      <c r="H316" s="63" t="s">
        <v>132</v>
      </c>
      <c r="I316" s="63">
        <f t="shared" ref="I316" si="196">I317+I319</f>
        <v>8370.7999999999993</v>
      </c>
      <c r="J316" s="63">
        <f>I316/E316*100</f>
        <v>100</v>
      </c>
      <c r="K316" s="63" t="s">
        <v>132</v>
      </c>
      <c r="L316" s="63" t="s">
        <v>132</v>
      </c>
    </row>
    <row r="317" spans="1:12" s="96" customFormat="1" ht="16.8" x14ac:dyDescent="0.25">
      <c r="A317" s="316"/>
      <c r="B317" s="318"/>
      <c r="C317" s="317"/>
      <c r="D317" s="1" t="s">
        <v>2</v>
      </c>
      <c r="E317" s="63">
        <v>920.8</v>
      </c>
      <c r="F317" s="63">
        <v>920.8</v>
      </c>
      <c r="G317" s="63">
        <v>920.8</v>
      </c>
      <c r="H317" s="63">
        <v>920.8</v>
      </c>
      <c r="I317" s="63">
        <v>920.8</v>
      </c>
      <c r="J317" s="63">
        <f t="shared" ref="J317:J319" si="197">I317/E317*100</f>
        <v>100</v>
      </c>
      <c r="K317" s="63">
        <f>H317/E317*100</f>
        <v>100</v>
      </c>
      <c r="L317" s="63">
        <f>H317/F317*100</f>
        <v>100</v>
      </c>
    </row>
    <row r="318" spans="1:12" s="96" customFormat="1" ht="41.4" x14ac:dyDescent="0.25">
      <c r="A318" s="316"/>
      <c r="B318" s="318"/>
      <c r="C318" s="317"/>
      <c r="D318" s="1" t="s">
        <v>26</v>
      </c>
      <c r="E318" s="63"/>
      <c r="F318" s="63">
        <v>920.8</v>
      </c>
      <c r="G318" s="63"/>
      <c r="H318" s="63">
        <v>920.8</v>
      </c>
      <c r="I318" s="63">
        <v>920.8</v>
      </c>
      <c r="J318" s="63"/>
      <c r="K318" s="63"/>
      <c r="L318" s="63">
        <f>H318/F318*100</f>
        <v>100</v>
      </c>
    </row>
    <row r="319" spans="1:12" s="96" customFormat="1" ht="27.6" x14ac:dyDescent="0.25">
      <c r="A319" s="316"/>
      <c r="B319" s="318"/>
      <c r="C319" s="317"/>
      <c r="D319" s="1" t="s">
        <v>3</v>
      </c>
      <c r="E319" s="63">
        <v>7450</v>
      </c>
      <c r="F319" s="63">
        <v>7450</v>
      </c>
      <c r="G319" s="63">
        <v>7450</v>
      </c>
      <c r="H319" s="63">
        <v>7450</v>
      </c>
      <c r="I319" s="63">
        <v>7450</v>
      </c>
      <c r="J319" s="63">
        <f t="shared" si="197"/>
        <v>100</v>
      </c>
      <c r="K319" s="63">
        <f t="shared" ref="K319" si="198">H319/E319*100</f>
        <v>100</v>
      </c>
      <c r="L319" s="63">
        <f t="shared" ref="L319:L320" si="199">H319/F319*100</f>
        <v>100</v>
      </c>
    </row>
    <row r="320" spans="1:12" s="96" customFormat="1" ht="55.2" x14ac:dyDescent="0.25">
      <c r="A320" s="316"/>
      <c r="B320" s="318"/>
      <c r="C320" s="317"/>
      <c r="D320" s="1" t="s">
        <v>27</v>
      </c>
      <c r="E320" s="63"/>
      <c r="F320" s="63">
        <v>7450</v>
      </c>
      <c r="G320" s="63"/>
      <c r="H320" s="63">
        <v>7450</v>
      </c>
      <c r="I320" s="63">
        <v>7450</v>
      </c>
      <c r="J320" s="63"/>
      <c r="K320" s="63"/>
      <c r="L320" s="63">
        <f t="shared" si="199"/>
        <v>100</v>
      </c>
    </row>
    <row r="321" spans="1:12" s="96" customFormat="1" ht="27.6" x14ac:dyDescent="0.25">
      <c r="A321" s="316"/>
      <c r="B321" s="318"/>
      <c r="C321" s="317"/>
      <c r="D321" s="1" t="s">
        <v>6</v>
      </c>
      <c r="E321" s="63"/>
      <c r="F321" s="63"/>
      <c r="G321" s="63"/>
      <c r="H321" s="63"/>
      <c r="I321" s="63"/>
      <c r="J321" s="63"/>
      <c r="K321" s="63"/>
      <c r="L321" s="63"/>
    </row>
    <row r="322" spans="1:12" s="96" customFormat="1" ht="27.6" x14ac:dyDescent="0.25">
      <c r="A322" s="316"/>
      <c r="B322" s="318"/>
      <c r="C322" s="317"/>
      <c r="D322" s="1" t="s">
        <v>4</v>
      </c>
      <c r="E322" s="63"/>
      <c r="F322" s="63"/>
      <c r="G322" s="63"/>
      <c r="H322" s="63"/>
      <c r="I322" s="63"/>
      <c r="J322" s="63"/>
      <c r="K322" s="63"/>
      <c r="L322" s="63"/>
    </row>
    <row r="323" spans="1:12" s="96" customFormat="1" ht="16.8" x14ac:dyDescent="0.25">
      <c r="A323" s="316"/>
      <c r="B323" s="317" t="s">
        <v>60</v>
      </c>
      <c r="C323" s="317" t="s">
        <v>5</v>
      </c>
      <c r="D323" s="1" t="s">
        <v>1</v>
      </c>
      <c r="E323" s="63">
        <f>E324+E326+E328+E329</f>
        <v>279988.40000000002</v>
      </c>
      <c r="F323" s="63" t="s">
        <v>132</v>
      </c>
      <c r="G323" s="63" t="s">
        <v>132</v>
      </c>
      <c r="H323" s="63" t="s">
        <v>132</v>
      </c>
      <c r="I323" s="63">
        <f t="shared" ref="I323" si="200">I324+I326</f>
        <v>279988.40000000002</v>
      </c>
      <c r="J323" s="63">
        <f>I323/E323*100</f>
        <v>100</v>
      </c>
      <c r="K323" s="63" t="s">
        <v>132</v>
      </c>
      <c r="L323" s="63" t="s">
        <v>132</v>
      </c>
    </row>
    <row r="324" spans="1:12" s="96" customFormat="1" ht="16.8" x14ac:dyDescent="0.25">
      <c r="A324" s="316"/>
      <c r="B324" s="318"/>
      <c r="C324" s="317"/>
      <c r="D324" s="1" t="s">
        <v>2</v>
      </c>
      <c r="E324" s="63">
        <v>30798.7</v>
      </c>
      <c r="F324" s="63">
        <v>30798.7</v>
      </c>
      <c r="G324" s="63">
        <v>30798.7</v>
      </c>
      <c r="H324" s="63">
        <v>30798.7</v>
      </c>
      <c r="I324" s="63">
        <v>30798.7</v>
      </c>
      <c r="J324" s="63">
        <f t="shared" ref="J324:J326" si="201">I324/E324*100</f>
        <v>100</v>
      </c>
      <c r="K324" s="63">
        <f>H324/E324*100</f>
        <v>100</v>
      </c>
      <c r="L324" s="63">
        <f>H324/F324*100</f>
        <v>100</v>
      </c>
    </row>
    <row r="325" spans="1:12" s="96" customFormat="1" ht="41.4" x14ac:dyDescent="0.25">
      <c r="A325" s="316"/>
      <c r="B325" s="318"/>
      <c r="C325" s="317"/>
      <c r="D325" s="1" t="s">
        <v>26</v>
      </c>
      <c r="E325" s="63"/>
      <c r="F325" s="63">
        <v>30798.7</v>
      </c>
      <c r="G325" s="63"/>
      <c r="H325" s="63">
        <v>30798.7</v>
      </c>
      <c r="I325" s="63">
        <v>30798.7</v>
      </c>
      <c r="J325" s="63"/>
      <c r="K325" s="63"/>
      <c r="L325" s="63">
        <f>H325/F325*100</f>
        <v>100</v>
      </c>
    </row>
    <row r="326" spans="1:12" s="96" customFormat="1" ht="27.6" x14ac:dyDescent="0.25">
      <c r="A326" s="316"/>
      <c r="B326" s="318"/>
      <c r="C326" s="317"/>
      <c r="D326" s="1" t="s">
        <v>3</v>
      </c>
      <c r="E326" s="63">
        <v>249189.7</v>
      </c>
      <c r="F326" s="63">
        <v>249189.7</v>
      </c>
      <c r="G326" s="63">
        <v>249189.7</v>
      </c>
      <c r="H326" s="63">
        <v>249189.7</v>
      </c>
      <c r="I326" s="63">
        <v>249189.7</v>
      </c>
      <c r="J326" s="63">
        <f t="shared" si="201"/>
        <v>100</v>
      </c>
      <c r="K326" s="63">
        <f t="shared" ref="K326" si="202">H326/E326*100</f>
        <v>100</v>
      </c>
      <c r="L326" s="63">
        <f t="shared" ref="L326:L327" si="203">H326/F326*100</f>
        <v>100</v>
      </c>
    </row>
    <row r="327" spans="1:12" s="96" customFormat="1" ht="55.2" x14ac:dyDescent="0.25">
      <c r="A327" s="316"/>
      <c r="B327" s="318"/>
      <c r="C327" s="317"/>
      <c r="D327" s="1" t="s">
        <v>27</v>
      </c>
      <c r="E327" s="63"/>
      <c r="F327" s="63">
        <v>249189.7</v>
      </c>
      <c r="G327" s="63"/>
      <c r="H327" s="63">
        <v>249189.7</v>
      </c>
      <c r="I327" s="63">
        <v>249189.7</v>
      </c>
      <c r="J327" s="63"/>
      <c r="K327" s="63"/>
      <c r="L327" s="63">
        <f t="shared" si="203"/>
        <v>100</v>
      </c>
    </row>
    <row r="328" spans="1:12" s="96" customFormat="1" ht="27.6" x14ac:dyDescent="0.25">
      <c r="A328" s="316"/>
      <c r="B328" s="318"/>
      <c r="C328" s="317"/>
      <c r="D328" s="1" t="s">
        <v>6</v>
      </c>
      <c r="E328" s="63"/>
      <c r="F328" s="63"/>
      <c r="G328" s="63"/>
      <c r="H328" s="63"/>
      <c r="I328" s="63"/>
      <c r="J328" s="63"/>
      <c r="K328" s="63"/>
      <c r="L328" s="63"/>
    </row>
    <row r="329" spans="1:12" s="96" customFormat="1" ht="27.6" x14ac:dyDescent="0.25">
      <c r="A329" s="316"/>
      <c r="B329" s="318"/>
      <c r="C329" s="317"/>
      <c r="D329" s="1" t="s">
        <v>4</v>
      </c>
      <c r="E329" s="63"/>
      <c r="F329" s="63"/>
      <c r="G329" s="63"/>
      <c r="H329" s="63"/>
      <c r="I329" s="63"/>
      <c r="J329" s="63"/>
      <c r="K329" s="63"/>
      <c r="L329" s="63"/>
    </row>
    <row r="330" spans="1:12" s="96" customFormat="1" ht="16.8" x14ac:dyDescent="0.25">
      <c r="A330" s="316"/>
      <c r="B330" s="317" t="s">
        <v>134</v>
      </c>
      <c r="C330" s="317" t="s">
        <v>5</v>
      </c>
      <c r="D330" s="1" t="s">
        <v>1</v>
      </c>
      <c r="E330" s="63">
        <f>E331+E333+E335+E336</f>
        <v>84269.7</v>
      </c>
      <c r="F330" s="63" t="s">
        <v>132</v>
      </c>
      <c r="G330" s="63" t="s">
        <v>132</v>
      </c>
      <c r="H330" s="63" t="s">
        <v>132</v>
      </c>
      <c r="I330" s="63">
        <f t="shared" ref="I330" si="204">I331+I333</f>
        <v>84269.7</v>
      </c>
      <c r="J330" s="63">
        <f>I330/E330*100</f>
        <v>100</v>
      </c>
      <c r="K330" s="63" t="s">
        <v>132</v>
      </c>
      <c r="L330" s="63" t="s">
        <v>132</v>
      </c>
    </row>
    <row r="331" spans="1:12" s="96" customFormat="1" ht="16.8" x14ac:dyDescent="0.25">
      <c r="A331" s="316"/>
      <c r="B331" s="318"/>
      <c r="C331" s="317"/>
      <c r="D331" s="1" t="s">
        <v>2</v>
      </c>
      <c r="E331" s="63">
        <v>9269.7000000000007</v>
      </c>
      <c r="F331" s="63">
        <v>9269.7000000000007</v>
      </c>
      <c r="G331" s="63">
        <v>9269.7000000000007</v>
      </c>
      <c r="H331" s="63">
        <v>9269.7000000000007</v>
      </c>
      <c r="I331" s="63">
        <v>9269.7000000000007</v>
      </c>
      <c r="J331" s="63">
        <f t="shared" ref="J331:J333" si="205">I331/E331*100</f>
        <v>100</v>
      </c>
      <c r="K331" s="63">
        <f>H331/E331*100</f>
        <v>100</v>
      </c>
      <c r="L331" s="63">
        <f>H331/F331*100</f>
        <v>100</v>
      </c>
    </row>
    <row r="332" spans="1:12" s="96" customFormat="1" ht="41.4" x14ac:dyDescent="0.25">
      <c r="A332" s="316"/>
      <c r="B332" s="318"/>
      <c r="C332" s="317"/>
      <c r="D332" s="1" t="s">
        <v>26</v>
      </c>
      <c r="E332" s="63"/>
      <c r="F332" s="63">
        <v>9269.7000000000007</v>
      </c>
      <c r="G332" s="63"/>
      <c r="H332" s="63">
        <v>9269.7000000000007</v>
      </c>
      <c r="I332" s="63">
        <v>9269.7000000000007</v>
      </c>
      <c r="J332" s="63"/>
      <c r="K332" s="63"/>
      <c r="L332" s="63">
        <f>H332/F332*100</f>
        <v>100</v>
      </c>
    </row>
    <row r="333" spans="1:12" s="96" customFormat="1" ht="27.6" x14ac:dyDescent="0.25">
      <c r="A333" s="316"/>
      <c r="B333" s="318"/>
      <c r="C333" s="317"/>
      <c r="D333" s="1" t="s">
        <v>3</v>
      </c>
      <c r="E333" s="63">
        <v>75000</v>
      </c>
      <c r="F333" s="63">
        <v>75000</v>
      </c>
      <c r="G333" s="63">
        <v>75000</v>
      </c>
      <c r="H333" s="63">
        <v>75000</v>
      </c>
      <c r="I333" s="63">
        <v>75000</v>
      </c>
      <c r="J333" s="63">
        <f t="shared" si="205"/>
        <v>100</v>
      </c>
      <c r="K333" s="63">
        <f t="shared" ref="K333" si="206">H333/E333*100</f>
        <v>100</v>
      </c>
      <c r="L333" s="63">
        <f t="shared" ref="L333:L334" si="207">H333/F333*100</f>
        <v>100</v>
      </c>
    </row>
    <row r="334" spans="1:12" s="96" customFormat="1" ht="55.2" x14ac:dyDescent="0.25">
      <c r="A334" s="316"/>
      <c r="B334" s="318"/>
      <c r="C334" s="317"/>
      <c r="D334" s="1" t="s">
        <v>27</v>
      </c>
      <c r="E334" s="63"/>
      <c r="F334" s="63">
        <v>75000</v>
      </c>
      <c r="G334" s="63"/>
      <c r="H334" s="63">
        <v>75000</v>
      </c>
      <c r="I334" s="63">
        <v>75000</v>
      </c>
      <c r="J334" s="63"/>
      <c r="K334" s="63"/>
      <c r="L334" s="63">
        <f t="shared" si="207"/>
        <v>100</v>
      </c>
    </row>
    <row r="335" spans="1:12" s="96" customFormat="1" ht="27.6" x14ac:dyDescent="0.25">
      <c r="A335" s="316"/>
      <c r="B335" s="318"/>
      <c r="C335" s="317"/>
      <c r="D335" s="1" t="s">
        <v>6</v>
      </c>
      <c r="E335" s="63"/>
      <c r="F335" s="63"/>
      <c r="G335" s="63"/>
      <c r="H335" s="63"/>
      <c r="I335" s="63"/>
      <c r="J335" s="63"/>
      <c r="K335" s="63"/>
      <c r="L335" s="63"/>
    </row>
    <row r="336" spans="1:12" s="96" customFormat="1" ht="27.6" x14ac:dyDescent="0.25">
      <c r="A336" s="316"/>
      <c r="B336" s="318"/>
      <c r="C336" s="317"/>
      <c r="D336" s="1" t="s">
        <v>4</v>
      </c>
      <c r="E336" s="63"/>
      <c r="F336" s="63"/>
      <c r="G336" s="63"/>
      <c r="H336" s="63"/>
      <c r="I336" s="63"/>
      <c r="J336" s="63"/>
      <c r="K336" s="63"/>
      <c r="L336" s="63"/>
    </row>
    <row r="337" spans="1:12" s="96" customFormat="1" ht="16.8" x14ac:dyDescent="0.25">
      <c r="A337" s="316"/>
      <c r="B337" s="317" t="s">
        <v>73</v>
      </c>
      <c r="C337" s="317" t="s">
        <v>5</v>
      </c>
      <c r="D337" s="1" t="s">
        <v>1</v>
      </c>
      <c r="E337" s="63">
        <f>E338+E340+E342+E343</f>
        <v>40168.5</v>
      </c>
      <c r="F337" s="63" t="s">
        <v>132</v>
      </c>
      <c r="G337" s="63" t="s">
        <v>132</v>
      </c>
      <c r="H337" s="63" t="s">
        <v>132</v>
      </c>
      <c r="I337" s="63">
        <f t="shared" ref="I337" si="208">I338+I340</f>
        <v>40168.5</v>
      </c>
      <c r="J337" s="63">
        <f>I337/E337*100</f>
        <v>100</v>
      </c>
      <c r="K337" s="63" t="s">
        <v>132</v>
      </c>
      <c r="L337" s="63" t="s">
        <v>132</v>
      </c>
    </row>
    <row r="338" spans="1:12" s="96" customFormat="1" ht="16.8" x14ac:dyDescent="0.25">
      <c r="A338" s="316"/>
      <c r="B338" s="318"/>
      <c r="C338" s="317"/>
      <c r="D338" s="1" t="s">
        <v>2</v>
      </c>
      <c r="E338" s="63">
        <v>4418.5</v>
      </c>
      <c r="F338" s="63">
        <v>4418.5</v>
      </c>
      <c r="G338" s="63">
        <v>4418.5</v>
      </c>
      <c r="H338" s="63">
        <v>4418.5</v>
      </c>
      <c r="I338" s="63">
        <v>4418.5</v>
      </c>
      <c r="J338" s="63">
        <f t="shared" ref="J338:J340" si="209">I338/E338*100</f>
        <v>100</v>
      </c>
      <c r="K338" s="63">
        <f>H338/E338*100</f>
        <v>100</v>
      </c>
      <c r="L338" s="63">
        <f>H338/F338*100</f>
        <v>100</v>
      </c>
    </row>
    <row r="339" spans="1:12" s="96" customFormat="1" ht="41.4" x14ac:dyDescent="0.25">
      <c r="A339" s="316"/>
      <c r="B339" s="318"/>
      <c r="C339" s="317"/>
      <c r="D339" s="1" t="s">
        <v>26</v>
      </c>
      <c r="E339" s="63"/>
      <c r="F339" s="63">
        <v>4418.5</v>
      </c>
      <c r="G339" s="63"/>
      <c r="H339" s="63">
        <v>4418.5</v>
      </c>
      <c r="I339" s="63">
        <v>4418.5</v>
      </c>
      <c r="J339" s="63"/>
      <c r="K339" s="63"/>
      <c r="L339" s="63">
        <f>H339/F339*100</f>
        <v>100</v>
      </c>
    </row>
    <row r="340" spans="1:12" s="96" customFormat="1" ht="27.6" x14ac:dyDescent="0.25">
      <c r="A340" s="316"/>
      <c r="B340" s="318"/>
      <c r="C340" s="317"/>
      <c r="D340" s="1" t="s">
        <v>3</v>
      </c>
      <c r="E340" s="63">
        <v>35750</v>
      </c>
      <c r="F340" s="63">
        <v>35750</v>
      </c>
      <c r="G340" s="63">
        <v>35750</v>
      </c>
      <c r="H340" s="63">
        <v>35750</v>
      </c>
      <c r="I340" s="63">
        <v>35750</v>
      </c>
      <c r="J340" s="63">
        <f t="shared" si="209"/>
        <v>100</v>
      </c>
      <c r="K340" s="63">
        <f t="shared" ref="K340" si="210">H340/E340*100</f>
        <v>100</v>
      </c>
      <c r="L340" s="63">
        <f t="shared" ref="L340:L341" si="211">H340/F340*100</f>
        <v>100</v>
      </c>
    </row>
    <row r="341" spans="1:12" s="96" customFormat="1" ht="55.2" x14ac:dyDescent="0.25">
      <c r="A341" s="316"/>
      <c r="B341" s="318"/>
      <c r="C341" s="317"/>
      <c r="D341" s="1" t="s">
        <v>27</v>
      </c>
      <c r="E341" s="63"/>
      <c r="F341" s="63">
        <v>35750</v>
      </c>
      <c r="G341" s="63"/>
      <c r="H341" s="63">
        <v>35750</v>
      </c>
      <c r="I341" s="63">
        <v>35750</v>
      </c>
      <c r="J341" s="63"/>
      <c r="K341" s="63"/>
      <c r="L341" s="63">
        <f t="shared" si="211"/>
        <v>100</v>
      </c>
    </row>
    <row r="342" spans="1:12" s="96" customFormat="1" ht="27.6" x14ac:dyDescent="0.25">
      <c r="A342" s="316"/>
      <c r="B342" s="318"/>
      <c r="C342" s="317"/>
      <c r="D342" s="1" t="s">
        <v>6</v>
      </c>
      <c r="E342" s="63"/>
      <c r="F342" s="63"/>
      <c r="G342" s="63"/>
      <c r="H342" s="63"/>
      <c r="I342" s="63"/>
      <c r="J342" s="63"/>
      <c r="K342" s="63"/>
      <c r="L342" s="63"/>
    </row>
    <row r="343" spans="1:12" s="96" customFormat="1" ht="27.6" x14ac:dyDescent="0.25">
      <c r="A343" s="316"/>
      <c r="B343" s="318"/>
      <c r="C343" s="317"/>
      <c r="D343" s="1" t="s">
        <v>4</v>
      </c>
      <c r="E343" s="63"/>
      <c r="F343" s="63"/>
      <c r="G343" s="63"/>
      <c r="H343" s="63"/>
      <c r="I343" s="63"/>
      <c r="J343" s="63"/>
      <c r="K343" s="63"/>
      <c r="L343" s="63"/>
    </row>
    <row r="344" spans="1:12" s="96" customFormat="1" ht="16.8" x14ac:dyDescent="0.25">
      <c r="A344" s="316"/>
      <c r="B344" s="317" t="s">
        <v>257</v>
      </c>
      <c r="C344" s="317" t="s">
        <v>5</v>
      </c>
      <c r="D344" s="1" t="s">
        <v>1</v>
      </c>
      <c r="E344" s="63">
        <f>E345+E347+E349+E350</f>
        <v>20000</v>
      </c>
      <c r="F344" s="63" t="s">
        <v>132</v>
      </c>
      <c r="G344" s="63" t="s">
        <v>132</v>
      </c>
      <c r="H344" s="63" t="s">
        <v>132</v>
      </c>
      <c r="I344" s="63">
        <f t="shared" ref="I344" si="212">I345+I347</f>
        <v>20000</v>
      </c>
      <c r="J344" s="63">
        <f>I344/E344*100</f>
        <v>100</v>
      </c>
      <c r="K344" s="63" t="s">
        <v>132</v>
      </c>
      <c r="L344" s="63" t="s">
        <v>132</v>
      </c>
    </row>
    <row r="345" spans="1:12" s="96" customFormat="1" ht="16.8" x14ac:dyDescent="0.25">
      <c r="A345" s="316"/>
      <c r="B345" s="318"/>
      <c r="C345" s="317"/>
      <c r="D345" s="1" t="s">
        <v>2</v>
      </c>
      <c r="E345" s="63">
        <v>20000</v>
      </c>
      <c r="F345" s="63">
        <v>20000</v>
      </c>
      <c r="G345" s="63">
        <v>20000</v>
      </c>
      <c r="H345" s="63">
        <v>20000</v>
      </c>
      <c r="I345" s="63">
        <v>20000</v>
      </c>
      <c r="J345" s="63">
        <f t="shared" ref="J345" si="213">I345/E345*100</f>
        <v>100</v>
      </c>
      <c r="K345" s="63">
        <f>H345/E345*100</f>
        <v>100</v>
      </c>
      <c r="L345" s="63">
        <f>H345/F345*100</f>
        <v>100</v>
      </c>
    </row>
    <row r="346" spans="1:12" s="96" customFormat="1" ht="41.4" x14ac:dyDescent="0.25">
      <c r="A346" s="316"/>
      <c r="B346" s="318"/>
      <c r="C346" s="317"/>
      <c r="D346" s="1" t="s">
        <v>26</v>
      </c>
      <c r="E346" s="63"/>
      <c r="F346" s="63"/>
      <c r="G346" s="63"/>
      <c r="H346" s="63"/>
      <c r="I346" s="63"/>
      <c r="J346" s="63"/>
      <c r="K346" s="63"/>
      <c r="L346" s="63"/>
    </row>
    <row r="347" spans="1:12" s="96" customFormat="1" ht="27.6" x14ac:dyDescent="0.25">
      <c r="A347" s="316"/>
      <c r="B347" s="318"/>
      <c r="C347" s="317"/>
      <c r="D347" s="1" t="s">
        <v>3</v>
      </c>
      <c r="E347" s="63"/>
      <c r="F347" s="63"/>
      <c r="G347" s="63"/>
      <c r="H347" s="63"/>
      <c r="I347" s="63"/>
      <c r="J347" s="63"/>
      <c r="K347" s="63"/>
      <c r="L347" s="63"/>
    </row>
    <row r="348" spans="1:12" s="96" customFormat="1" ht="55.2" x14ac:dyDescent="0.25">
      <c r="A348" s="316"/>
      <c r="B348" s="318"/>
      <c r="C348" s="317"/>
      <c r="D348" s="1" t="s">
        <v>27</v>
      </c>
      <c r="E348" s="63"/>
      <c r="F348" s="63"/>
      <c r="G348" s="63"/>
      <c r="H348" s="63"/>
      <c r="I348" s="63"/>
      <c r="J348" s="63"/>
      <c r="K348" s="63"/>
      <c r="L348" s="63"/>
    </row>
    <row r="349" spans="1:12" s="96" customFormat="1" ht="27.6" x14ac:dyDescent="0.25">
      <c r="A349" s="316"/>
      <c r="B349" s="318"/>
      <c r="C349" s="317"/>
      <c r="D349" s="1" t="s">
        <v>6</v>
      </c>
      <c r="E349" s="63"/>
      <c r="F349" s="63"/>
      <c r="G349" s="63"/>
      <c r="H349" s="63"/>
      <c r="I349" s="63"/>
      <c r="J349" s="63"/>
      <c r="K349" s="63"/>
      <c r="L349" s="63"/>
    </row>
    <row r="350" spans="1:12" s="96" customFormat="1" ht="27.6" x14ac:dyDescent="0.25">
      <c r="A350" s="316"/>
      <c r="B350" s="318"/>
      <c r="C350" s="317"/>
      <c r="D350" s="1" t="s">
        <v>4</v>
      </c>
      <c r="E350" s="63"/>
      <c r="F350" s="63"/>
      <c r="G350" s="63"/>
      <c r="H350" s="63"/>
      <c r="I350" s="63"/>
      <c r="J350" s="63"/>
      <c r="K350" s="63"/>
      <c r="L350" s="63"/>
    </row>
    <row r="351" spans="1:12" s="96" customFormat="1" ht="16.8" x14ac:dyDescent="0.25">
      <c r="A351" s="316">
        <v>16</v>
      </c>
      <c r="B351" s="317" t="s">
        <v>74</v>
      </c>
      <c r="C351" s="317" t="s">
        <v>5</v>
      </c>
      <c r="D351" s="1" t="s">
        <v>1</v>
      </c>
      <c r="E351" s="63">
        <f>E352+E354+E356+E357</f>
        <v>821887.7</v>
      </c>
      <c r="F351" s="63" t="s">
        <v>132</v>
      </c>
      <c r="G351" s="63" t="s">
        <v>132</v>
      </c>
      <c r="H351" s="63" t="s">
        <v>132</v>
      </c>
      <c r="I351" s="63">
        <f t="shared" ref="I351" si="214">I352+I354</f>
        <v>821887.7</v>
      </c>
      <c r="J351" s="63">
        <f>I351/E351*100</f>
        <v>100</v>
      </c>
      <c r="K351" s="63" t="s">
        <v>132</v>
      </c>
      <c r="L351" s="63" t="s">
        <v>132</v>
      </c>
    </row>
    <row r="352" spans="1:12" s="96" customFormat="1" ht="16.8" x14ac:dyDescent="0.25">
      <c r="A352" s="316"/>
      <c r="B352" s="318"/>
      <c r="C352" s="317"/>
      <c r="D352" s="1" t="s">
        <v>2</v>
      </c>
      <c r="E352" s="63">
        <v>82.1</v>
      </c>
      <c r="F352" s="63">
        <v>82.1</v>
      </c>
      <c r="G352" s="63">
        <v>82.1</v>
      </c>
      <c r="H352" s="63">
        <v>82.1</v>
      </c>
      <c r="I352" s="63">
        <v>82.1</v>
      </c>
      <c r="J352" s="63">
        <f t="shared" ref="J352:J354" si="215">I352/E352*100</f>
        <v>100</v>
      </c>
      <c r="K352" s="63">
        <f>H352/E352*100</f>
        <v>100</v>
      </c>
      <c r="L352" s="63">
        <f>H352/F352*100</f>
        <v>100</v>
      </c>
    </row>
    <row r="353" spans="1:12" s="96" customFormat="1" ht="41.4" x14ac:dyDescent="0.25">
      <c r="A353" s="316"/>
      <c r="B353" s="318"/>
      <c r="C353" s="317"/>
      <c r="D353" s="1" t="s">
        <v>26</v>
      </c>
      <c r="E353" s="63"/>
      <c r="F353" s="63">
        <v>82.1</v>
      </c>
      <c r="G353" s="63"/>
      <c r="H353" s="63">
        <v>82.1</v>
      </c>
      <c r="I353" s="63">
        <v>82.1</v>
      </c>
      <c r="J353" s="63"/>
      <c r="K353" s="63"/>
      <c r="L353" s="63">
        <f>H353/F353*100</f>
        <v>100</v>
      </c>
    </row>
    <row r="354" spans="1:12" s="96" customFormat="1" ht="27.6" x14ac:dyDescent="0.25">
      <c r="A354" s="316"/>
      <c r="B354" s="318"/>
      <c r="C354" s="317"/>
      <c r="D354" s="1" t="s">
        <v>3</v>
      </c>
      <c r="E354" s="63">
        <v>821805.6</v>
      </c>
      <c r="F354" s="63">
        <v>821805.6</v>
      </c>
      <c r="G354" s="63">
        <v>821805.6</v>
      </c>
      <c r="H354" s="63">
        <v>821805.6</v>
      </c>
      <c r="I354" s="63">
        <v>821805.6</v>
      </c>
      <c r="J354" s="63">
        <f t="shared" si="215"/>
        <v>100</v>
      </c>
      <c r="K354" s="63">
        <f t="shared" ref="K354" si="216">H354/E354*100</f>
        <v>100</v>
      </c>
      <c r="L354" s="63">
        <f t="shared" ref="L354:L355" si="217">H354/F354*100</f>
        <v>100</v>
      </c>
    </row>
    <row r="355" spans="1:12" s="96" customFormat="1" ht="55.2" x14ac:dyDescent="0.25">
      <c r="A355" s="316"/>
      <c r="B355" s="318"/>
      <c r="C355" s="317"/>
      <c r="D355" s="1" t="s">
        <v>27</v>
      </c>
      <c r="E355" s="63"/>
      <c r="F355" s="63">
        <v>821805.6</v>
      </c>
      <c r="G355" s="63"/>
      <c r="H355" s="63">
        <v>821805.6</v>
      </c>
      <c r="I355" s="63">
        <v>821805.6</v>
      </c>
      <c r="J355" s="63"/>
      <c r="K355" s="63"/>
      <c r="L355" s="63">
        <f t="shared" si="217"/>
        <v>100</v>
      </c>
    </row>
    <row r="356" spans="1:12" s="96" customFormat="1" ht="27.6" x14ac:dyDescent="0.25">
      <c r="A356" s="316"/>
      <c r="B356" s="318"/>
      <c r="C356" s="317"/>
      <c r="D356" s="1" t="s">
        <v>6</v>
      </c>
      <c r="E356" s="63"/>
      <c r="F356" s="63"/>
      <c r="G356" s="63"/>
      <c r="H356" s="63"/>
      <c r="I356" s="63"/>
      <c r="J356" s="63"/>
      <c r="K356" s="63"/>
      <c r="L356" s="63"/>
    </row>
    <row r="357" spans="1:12" s="96" customFormat="1" ht="27.6" x14ac:dyDescent="0.25">
      <c r="A357" s="316"/>
      <c r="B357" s="318"/>
      <c r="C357" s="317"/>
      <c r="D357" s="1" t="s">
        <v>4</v>
      </c>
      <c r="E357" s="63"/>
      <c r="F357" s="63"/>
      <c r="G357" s="63"/>
      <c r="H357" s="63"/>
      <c r="I357" s="63"/>
      <c r="J357" s="63"/>
      <c r="K357" s="63"/>
      <c r="L357" s="63"/>
    </row>
    <row r="358" spans="1:12" s="96" customFormat="1" ht="16.8" x14ac:dyDescent="0.25">
      <c r="A358" s="316">
        <v>17</v>
      </c>
      <c r="B358" s="317" t="s">
        <v>258</v>
      </c>
      <c r="C358" s="317" t="s">
        <v>5</v>
      </c>
      <c r="D358" s="1" t="s">
        <v>1</v>
      </c>
      <c r="E358" s="63">
        <f>E359+E361+E363+E364</f>
        <v>395200.5</v>
      </c>
      <c r="F358" s="63" t="s">
        <v>132</v>
      </c>
      <c r="G358" s="63" t="s">
        <v>132</v>
      </c>
      <c r="H358" s="63" t="s">
        <v>132</v>
      </c>
      <c r="I358" s="63">
        <f t="shared" ref="I358" si="218">I359+I361</f>
        <v>395200.5</v>
      </c>
      <c r="J358" s="63">
        <f>I358/E358*100</f>
        <v>100</v>
      </c>
      <c r="K358" s="63" t="s">
        <v>132</v>
      </c>
      <c r="L358" s="63" t="s">
        <v>132</v>
      </c>
    </row>
    <row r="359" spans="1:12" s="96" customFormat="1" ht="16.8" x14ac:dyDescent="0.25">
      <c r="A359" s="316"/>
      <c r="B359" s="318"/>
      <c r="C359" s="317"/>
      <c r="D359" s="1" t="s">
        <v>2</v>
      </c>
      <c r="E359" s="63">
        <v>39.6</v>
      </c>
      <c r="F359" s="63">
        <v>39.6</v>
      </c>
      <c r="G359" s="63">
        <v>39.6</v>
      </c>
      <c r="H359" s="63">
        <v>39.6</v>
      </c>
      <c r="I359" s="63">
        <v>39.6</v>
      </c>
      <c r="J359" s="63">
        <f t="shared" ref="J359" si="219">I359/E359*100</f>
        <v>100</v>
      </c>
      <c r="K359" s="63">
        <f>H359/E359*100</f>
        <v>100</v>
      </c>
      <c r="L359" s="63">
        <f>H359/F359*100</f>
        <v>100</v>
      </c>
    </row>
    <row r="360" spans="1:12" s="96" customFormat="1" ht="41.4" x14ac:dyDescent="0.25">
      <c r="A360" s="316"/>
      <c r="B360" s="318"/>
      <c r="C360" s="317"/>
      <c r="D360" s="1" t="s">
        <v>26</v>
      </c>
      <c r="E360" s="63"/>
      <c r="F360" s="63">
        <v>39.6</v>
      </c>
      <c r="G360" s="63"/>
      <c r="H360" s="63">
        <v>39.6</v>
      </c>
      <c r="I360" s="63">
        <v>39.6</v>
      </c>
      <c r="J360" s="63"/>
      <c r="K360" s="63"/>
      <c r="L360" s="63">
        <f>H360/F360*100</f>
        <v>100</v>
      </c>
    </row>
    <row r="361" spans="1:12" s="96" customFormat="1" ht="27.6" x14ac:dyDescent="0.25">
      <c r="A361" s="316"/>
      <c r="B361" s="318"/>
      <c r="C361" s="317"/>
      <c r="D361" s="1" t="s">
        <v>3</v>
      </c>
      <c r="E361" s="63">
        <v>395160.9</v>
      </c>
      <c r="F361" s="63">
        <v>395160.9</v>
      </c>
      <c r="G361" s="63">
        <v>395160.9</v>
      </c>
      <c r="H361" s="63">
        <v>395160.9</v>
      </c>
      <c r="I361" s="63">
        <v>395160.9</v>
      </c>
      <c r="J361" s="63">
        <f t="shared" ref="J361" si="220">I361/E361*100</f>
        <v>100</v>
      </c>
      <c r="K361" s="63">
        <f t="shared" ref="K361" si="221">H361/E361*100</f>
        <v>100</v>
      </c>
      <c r="L361" s="63">
        <f t="shared" ref="L361" si="222">H361/F361*100</f>
        <v>100</v>
      </c>
    </row>
    <row r="362" spans="1:12" s="96" customFormat="1" ht="55.2" x14ac:dyDescent="0.25">
      <c r="A362" s="316"/>
      <c r="B362" s="318"/>
      <c r="C362" s="317"/>
      <c r="D362" s="1" t="s">
        <v>27</v>
      </c>
      <c r="E362" s="63"/>
      <c r="F362" s="63">
        <v>395160.9</v>
      </c>
      <c r="G362" s="63"/>
      <c r="H362" s="63">
        <v>395160.9</v>
      </c>
      <c r="I362" s="63">
        <v>395160.9</v>
      </c>
      <c r="J362" s="63"/>
      <c r="K362" s="63"/>
      <c r="L362" s="63">
        <f t="shared" ref="L362" si="223">H362/F362*100</f>
        <v>100</v>
      </c>
    </row>
    <row r="363" spans="1:12" s="96" customFormat="1" ht="27.6" x14ac:dyDescent="0.25">
      <c r="A363" s="316"/>
      <c r="B363" s="318"/>
      <c r="C363" s="317"/>
      <c r="D363" s="1" t="s">
        <v>6</v>
      </c>
      <c r="E363" s="63"/>
      <c r="F363" s="63"/>
      <c r="G363" s="63"/>
      <c r="H363" s="63"/>
      <c r="I363" s="63"/>
      <c r="J363" s="63"/>
      <c r="K363" s="63"/>
      <c r="L363" s="63"/>
    </row>
    <row r="364" spans="1:12" s="96" customFormat="1" ht="27.6" x14ac:dyDescent="0.25">
      <c r="A364" s="316"/>
      <c r="B364" s="318"/>
      <c r="C364" s="317"/>
      <c r="D364" s="1" t="s">
        <v>4</v>
      </c>
      <c r="E364" s="63"/>
      <c r="F364" s="63"/>
      <c r="G364" s="63"/>
      <c r="H364" s="63"/>
      <c r="I364" s="63"/>
      <c r="J364" s="63"/>
      <c r="K364" s="63"/>
      <c r="L364" s="63"/>
    </row>
    <row r="365" spans="1:12" s="96" customFormat="1" ht="16.8" x14ac:dyDescent="0.25">
      <c r="A365" s="316">
        <v>18</v>
      </c>
      <c r="B365" s="317" t="s">
        <v>259</v>
      </c>
      <c r="C365" s="317" t="s">
        <v>5</v>
      </c>
      <c r="D365" s="1" t="s">
        <v>1</v>
      </c>
      <c r="E365" s="63">
        <f>E366+E368+E370+E371</f>
        <v>86149.8</v>
      </c>
      <c r="F365" s="63" t="s">
        <v>132</v>
      </c>
      <c r="G365" s="63" t="s">
        <v>132</v>
      </c>
      <c r="H365" s="63" t="s">
        <v>132</v>
      </c>
      <c r="I365" s="63">
        <f t="shared" ref="I365" si="224">I366+I368</f>
        <v>86149.8</v>
      </c>
      <c r="J365" s="63">
        <f>I365/E365*100</f>
        <v>100</v>
      </c>
      <c r="K365" s="63" t="s">
        <v>132</v>
      </c>
      <c r="L365" s="63" t="s">
        <v>132</v>
      </c>
    </row>
    <row r="366" spans="1:12" s="96" customFormat="1" ht="16.8" x14ac:dyDescent="0.25">
      <c r="A366" s="316"/>
      <c r="B366" s="318"/>
      <c r="C366" s="318"/>
      <c r="D366" s="1" t="s">
        <v>2</v>
      </c>
      <c r="E366" s="63">
        <v>9476.5</v>
      </c>
      <c r="F366" s="63">
        <v>9476.5</v>
      </c>
      <c r="G366" s="63">
        <v>9476.5</v>
      </c>
      <c r="H366" s="63">
        <v>9476.5</v>
      </c>
      <c r="I366" s="63">
        <v>9476.5</v>
      </c>
      <c r="J366" s="63">
        <f t="shared" ref="J366:J368" si="225">I366/E366*100</f>
        <v>100</v>
      </c>
      <c r="K366" s="63">
        <f>H366/E366*100</f>
        <v>100</v>
      </c>
      <c r="L366" s="63">
        <f>H366/F366*100</f>
        <v>100</v>
      </c>
    </row>
    <row r="367" spans="1:12" s="96" customFormat="1" ht="41.4" x14ac:dyDescent="0.25">
      <c r="A367" s="316"/>
      <c r="B367" s="318"/>
      <c r="C367" s="318"/>
      <c r="D367" s="1" t="s">
        <v>26</v>
      </c>
      <c r="E367" s="66"/>
      <c r="F367" s="63">
        <v>9476.5</v>
      </c>
      <c r="G367" s="66"/>
      <c r="H367" s="63">
        <v>9476.5</v>
      </c>
      <c r="I367" s="63">
        <f>I366</f>
        <v>9476.5</v>
      </c>
      <c r="J367" s="63"/>
      <c r="K367" s="63"/>
      <c r="L367" s="63">
        <f>H367/F367*100</f>
        <v>100</v>
      </c>
    </row>
    <row r="368" spans="1:12" s="96" customFormat="1" ht="27.6" x14ac:dyDescent="0.25">
      <c r="A368" s="316"/>
      <c r="B368" s="318"/>
      <c r="C368" s="318"/>
      <c r="D368" s="1" t="s">
        <v>3</v>
      </c>
      <c r="E368" s="63">
        <v>76673.3</v>
      </c>
      <c r="F368" s="63">
        <v>76673.3</v>
      </c>
      <c r="G368" s="63">
        <v>76673.3</v>
      </c>
      <c r="H368" s="63">
        <v>76673.3</v>
      </c>
      <c r="I368" s="63">
        <v>76673.3</v>
      </c>
      <c r="J368" s="63">
        <f t="shared" si="225"/>
        <v>100</v>
      </c>
      <c r="K368" s="63">
        <f t="shared" ref="K368" si="226">H368/E368*100</f>
        <v>100</v>
      </c>
      <c r="L368" s="63">
        <f t="shared" ref="L368:L369" si="227">H368/F368*100</f>
        <v>100</v>
      </c>
    </row>
    <row r="369" spans="1:12" s="96" customFormat="1" ht="55.2" x14ac:dyDescent="0.25">
      <c r="A369" s="316"/>
      <c r="B369" s="318"/>
      <c r="C369" s="318"/>
      <c r="D369" s="1" t="s">
        <v>27</v>
      </c>
      <c r="E369" s="66"/>
      <c r="F369" s="63">
        <v>76673.3</v>
      </c>
      <c r="G369" s="66"/>
      <c r="H369" s="63">
        <v>76673.3</v>
      </c>
      <c r="I369" s="63">
        <v>76673.3</v>
      </c>
      <c r="J369" s="63"/>
      <c r="K369" s="63"/>
      <c r="L369" s="63">
        <f t="shared" si="227"/>
        <v>100</v>
      </c>
    </row>
    <row r="370" spans="1:12" s="96" customFormat="1" ht="27.6" x14ac:dyDescent="0.25">
      <c r="A370" s="316"/>
      <c r="B370" s="318"/>
      <c r="C370" s="318"/>
      <c r="D370" s="1" t="s">
        <v>6</v>
      </c>
      <c r="E370" s="66"/>
      <c r="F370" s="66"/>
      <c r="G370" s="66"/>
      <c r="H370" s="66"/>
      <c r="I370" s="66"/>
      <c r="J370" s="63"/>
      <c r="K370" s="63"/>
      <c r="L370" s="63"/>
    </row>
    <row r="371" spans="1:12" s="96" customFormat="1" ht="27.6" x14ac:dyDescent="0.25">
      <c r="A371" s="316"/>
      <c r="B371" s="318"/>
      <c r="C371" s="318"/>
      <c r="D371" s="1" t="s">
        <v>4</v>
      </c>
      <c r="E371" s="66"/>
      <c r="F371" s="66"/>
      <c r="G371" s="66"/>
      <c r="H371" s="66"/>
      <c r="I371" s="66"/>
      <c r="J371" s="63"/>
      <c r="K371" s="63"/>
      <c r="L371" s="63"/>
    </row>
    <row r="372" spans="1:12" s="96" customFormat="1" ht="20.399999999999999" customHeight="1" x14ac:dyDescent="0.25">
      <c r="A372" s="316">
        <v>19</v>
      </c>
      <c r="B372" s="320" t="s">
        <v>11</v>
      </c>
      <c r="C372" s="317" t="s">
        <v>165</v>
      </c>
      <c r="D372" s="1" t="s">
        <v>1</v>
      </c>
      <c r="E372" s="63">
        <f>E373+E375+E377+E378</f>
        <v>568744.6</v>
      </c>
      <c r="F372" s="63" t="s">
        <v>132</v>
      </c>
      <c r="G372" s="63" t="s">
        <v>132</v>
      </c>
      <c r="H372" s="63" t="s">
        <v>132</v>
      </c>
      <c r="I372" s="63">
        <f>I373+I375+I377+I378</f>
        <v>568705.29999999993</v>
      </c>
      <c r="J372" s="63">
        <f>I372/E372*100</f>
        <v>99.993090044283491</v>
      </c>
      <c r="K372" s="63" t="s">
        <v>132</v>
      </c>
      <c r="L372" s="63" t="s">
        <v>132</v>
      </c>
    </row>
    <row r="373" spans="1:12" s="96" customFormat="1" ht="16.2" customHeight="1" x14ac:dyDescent="0.25">
      <c r="A373" s="316"/>
      <c r="B373" s="320"/>
      <c r="C373" s="317"/>
      <c r="D373" s="1" t="s">
        <v>2</v>
      </c>
      <c r="E373" s="63">
        <f>E381+E388</f>
        <v>559844.6</v>
      </c>
      <c r="F373" s="63">
        <f>F381+F388</f>
        <v>559844.6</v>
      </c>
      <c r="G373" s="63">
        <f t="shared" ref="F373:I374" si="228">G381+G388</f>
        <v>559844.6</v>
      </c>
      <c r="H373" s="63">
        <f t="shared" si="228"/>
        <v>559805.29999999993</v>
      </c>
      <c r="I373" s="63">
        <f t="shared" si="228"/>
        <v>559805.29999999993</v>
      </c>
      <c r="J373" s="63">
        <f t="shared" ref="J373:J375" si="229">I373/E373*100</f>
        <v>99.992980194861218</v>
      </c>
      <c r="K373" s="63">
        <f>H373/E373*100</f>
        <v>99.992980194861218</v>
      </c>
      <c r="L373" s="63">
        <f>H373/F373*100</f>
        <v>99.992980194861218</v>
      </c>
    </row>
    <row r="374" spans="1:12" s="96" customFormat="1" ht="58.95" customHeight="1" x14ac:dyDescent="0.25">
      <c r="A374" s="316"/>
      <c r="B374" s="320"/>
      <c r="C374" s="317"/>
      <c r="D374" s="1" t="s">
        <v>26</v>
      </c>
      <c r="E374" s="63"/>
      <c r="F374" s="63">
        <f t="shared" si="228"/>
        <v>1100</v>
      </c>
      <c r="G374" s="63"/>
      <c r="H374" s="63">
        <f t="shared" si="228"/>
        <v>1100</v>
      </c>
      <c r="I374" s="63">
        <f t="shared" si="228"/>
        <v>1100</v>
      </c>
      <c r="J374" s="63"/>
      <c r="K374" s="63"/>
      <c r="L374" s="63">
        <f>H374/F374*100</f>
        <v>100</v>
      </c>
    </row>
    <row r="375" spans="1:12" s="96" customFormat="1" ht="32.4" customHeight="1" x14ac:dyDescent="0.25">
      <c r="A375" s="316"/>
      <c r="B375" s="320"/>
      <c r="C375" s="317"/>
      <c r="D375" s="1" t="s">
        <v>3</v>
      </c>
      <c r="E375" s="63">
        <f t="shared" ref="E375:I376" si="230">E383+E390</f>
        <v>8900</v>
      </c>
      <c r="F375" s="63">
        <f t="shared" si="230"/>
        <v>8900</v>
      </c>
      <c r="G375" s="63">
        <f t="shared" si="230"/>
        <v>8900</v>
      </c>
      <c r="H375" s="63">
        <f t="shared" si="230"/>
        <v>8900</v>
      </c>
      <c r="I375" s="63">
        <f t="shared" si="230"/>
        <v>8900</v>
      </c>
      <c r="J375" s="63">
        <f t="shared" si="229"/>
        <v>100</v>
      </c>
      <c r="K375" s="63">
        <f t="shared" ref="K375" si="231">H375/E375*100</f>
        <v>100</v>
      </c>
      <c r="L375" s="63">
        <f t="shared" ref="L375:L376" si="232">H375/F375*100</f>
        <v>100</v>
      </c>
    </row>
    <row r="376" spans="1:12" s="96" customFormat="1" ht="55.95" customHeight="1" x14ac:dyDescent="0.25">
      <c r="A376" s="316"/>
      <c r="B376" s="320"/>
      <c r="C376" s="317"/>
      <c r="D376" s="1" t="s">
        <v>27</v>
      </c>
      <c r="E376" s="63"/>
      <c r="F376" s="63">
        <f t="shared" si="230"/>
        <v>8900</v>
      </c>
      <c r="G376" s="63"/>
      <c r="H376" s="63">
        <f t="shared" si="230"/>
        <v>8900</v>
      </c>
      <c r="I376" s="63">
        <f t="shared" si="230"/>
        <v>8900</v>
      </c>
      <c r="J376" s="63"/>
      <c r="K376" s="63"/>
      <c r="L376" s="63">
        <f t="shared" si="232"/>
        <v>100</v>
      </c>
    </row>
    <row r="377" spans="1:12" s="96" customFormat="1" ht="31.2" customHeight="1" x14ac:dyDescent="0.25">
      <c r="A377" s="316"/>
      <c r="B377" s="320"/>
      <c r="C377" s="317"/>
      <c r="D377" s="1" t="s">
        <v>6</v>
      </c>
      <c r="E377" s="63"/>
      <c r="F377" s="63"/>
      <c r="G377" s="63"/>
      <c r="H377" s="63"/>
      <c r="I377" s="63"/>
      <c r="J377" s="63"/>
      <c r="K377" s="63"/>
      <c r="L377" s="63"/>
    </row>
    <row r="378" spans="1:12" s="96" customFormat="1" ht="43.2" customHeight="1" x14ac:dyDescent="0.25">
      <c r="A378" s="316"/>
      <c r="B378" s="320"/>
      <c r="C378" s="317"/>
      <c r="D378" s="12" t="s">
        <v>4</v>
      </c>
      <c r="E378" s="63"/>
      <c r="F378" s="63"/>
      <c r="G378" s="63"/>
      <c r="H378" s="63"/>
      <c r="I378" s="63"/>
      <c r="J378" s="63"/>
      <c r="K378" s="63"/>
      <c r="L378" s="63"/>
    </row>
    <row r="379" spans="1:12" s="96" customFormat="1" ht="24" customHeight="1" x14ac:dyDescent="0.25">
      <c r="A379" s="316"/>
      <c r="B379" s="320"/>
      <c r="C379" s="330" t="s">
        <v>8</v>
      </c>
      <c r="D379" s="330"/>
      <c r="E379" s="330"/>
      <c r="F379" s="330"/>
      <c r="G379" s="330"/>
      <c r="H379" s="330"/>
      <c r="I379" s="330"/>
      <c r="J379" s="330"/>
      <c r="K379" s="330"/>
      <c r="L379" s="330"/>
    </row>
    <row r="380" spans="1:12" s="96" customFormat="1" ht="17.399999999999999" customHeight="1" x14ac:dyDescent="0.25">
      <c r="A380" s="316"/>
      <c r="B380" s="320"/>
      <c r="C380" s="317" t="s">
        <v>5</v>
      </c>
      <c r="D380" s="1" t="s">
        <v>1</v>
      </c>
      <c r="E380" s="63">
        <f>E381+E383+E385+E386</f>
        <v>105598.5</v>
      </c>
      <c r="F380" s="63" t="s">
        <v>132</v>
      </c>
      <c r="G380" s="63" t="s">
        <v>132</v>
      </c>
      <c r="H380" s="63" t="s">
        <v>132</v>
      </c>
      <c r="I380" s="63">
        <f>I381+I383+I385+I386</f>
        <v>105559.2</v>
      </c>
      <c r="J380" s="63">
        <f>I380/E380*100</f>
        <v>99.962783562266509</v>
      </c>
      <c r="K380" s="63" t="s">
        <v>132</v>
      </c>
      <c r="L380" s="63" t="s">
        <v>132</v>
      </c>
    </row>
    <row r="381" spans="1:12" s="96" customFormat="1" ht="20.399999999999999" customHeight="1" x14ac:dyDescent="0.25">
      <c r="A381" s="316"/>
      <c r="B381" s="320"/>
      <c r="C381" s="317"/>
      <c r="D381" s="1" t="s">
        <v>2</v>
      </c>
      <c r="E381" s="63">
        <f>E395+E402+E409+E416+E430+E437</f>
        <v>96698.5</v>
      </c>
      <c r="F381" s="63">
        <f>F395+F402+F409+F416+F430+F437</f>
        <v>96698.5</v>
      </c>
      <c r="G381" s="63">
        <f t="shared" ref="G381:I382" si="233">G395+G402+G409+G416+G430+G437</f>
        <v>96698.5</v>
      </c>
      <c r="H381" s="63">
        <f t="shared" si="233"/>
        <v>96659.199999999997</v>
      </c>
      <c r="I381" s="63">
        <f t="shared" si="233"/>
        <v>96659.199999999997</v>
      </c>
      <c r="J381" s="63">
        <f t="shared" ref="J381:J383" si="234">I381/E381*100</f>
        <v>99.959358211347634</v>
      </c>
      <c r="K381" s="63">
        <f>H381/E381*100</f>
        <v>99.959358211347634</v>
      </c>
      <c r="L381" s="63">
        <f>H381/F381*100</f>
        <v>99.959358211347634</v>
      </c>
    </row>
    <row r="382" spans="1:12" s="96" customFormat="1" ht="60" customHeight="1" x14ac:dyDescent="0.25">
      <c r="A382" s="316"/>
      <c r="B382" s="320"/>
      <c r="C382" s="317"/>
      <c r="D382" s="1" t="s">
        <v>26</v>
      </c>
      <c r="E382" s="63">
        <f>E396+E403+E410+E417+E431+E438</f>
        <v>0</v>
      </c>
      <c r="F382" s="63">
        <f t="shared" ref="F382:I384" si="235">F396+F403+F410+F417+F431+F438</f>
        <v>1100</v>
      </c>
      <c r="G382" s="63"/>
      <c r="H382" s="63">
        <f t="shared" si="233"/>
        <v>1100</v>
      </c>
      <c r="I382" s="63">
        <f t="shared" si="233"/>
        <v>1100</v>
      </c>
      <c r="J382" s="63"/>
      <c r="K382" s="63"/>
      <c r="L382" s="63">
        <f>H382/F382*100</f>
        <v>100</v>
      </c>
    </row>
    <row r="383" spans="1:12" s="96" customFormat="1" ht="29.4" customHeight="1" x14ac:dyDescent="0.25">
      <c r="A383" s="316"/>
      <c r="B383" s="320"/>
      <c r="C383" s="317"/>
      <c r="D383" s="1" t="s">
        <v>3</v>
      </c>
      <c r="E383" s="63">
        <f>E397+E404+E411+E418+E432+E439</f>
        <v>8900</v>
      </c>
      <c r="F383" s="63">
        <f t="shared" si="235"/>
        <v>8900</v>
      </c>
      <c r="G383" s="63">
        <f t="shared" si="235"/>
        <v>8900</v>
      </c>
      <c r="H383" s="63">
        <f t="shared" si="235"/>
        <v>8900</v>
      </c>
      <c r="I383" s="63">
        <f t="shared" si="235"/>
        <v>8900</v>
      </c>
      <c r="J383" s="63">
        <f t="shared" si="234"/>
        <v>100</v>
      </c>
      <c r="K383" s="63">
        <f t="shared" ref="K383" si="236">H383/E383*100</f>
        <v>100</v>
      </c>
      <c r="L383" s="63">
        <f t="shared" ref="L383:L388" si="237">H383/F383*100</f>
        <v>100</v>
      </c>
    </row>
    <row r="384" spans="1:12" s="96" customFormat="1" ht="60" customHeight="1" x14ac:dyDescent="0.25">
      <c r="A384" s="316"/>
      <c r="B384" s="320"/>
      <c r="C384" s="317"/>
      <c r="D384" s="1" t="s">
        <v>27</v>
      </c>
      <c r="E384" s="63"/>
      <c r="F384" s="63">
        <f t="shared" si="235"/>
        <v>8900</v>
      </c>
      <c r="G384" s="63"/>
      <c r="H384" s="63">
        <f t="shared" si="235"/>
        <v>8900</v>
      </c>
      <c r="I384" s="63">
        <f t="shared" si="235"/>
        <v>8900</v>
      </c>
      <c r="J384" s="63"/>
      <c r="K384" s="63"/>
      <c r="L384" s="63">
        <f t="shared" si="237"/>
        <v>100</v>
      </c>
    </row>
    <row r="385" spans="1:12" s="96" customFormat="1" ht="36.6" customHeight="1" x14ac:dyDescent="0.25">
      <c r="A385" s="316"/>
      <c r="B385" s="320"/>
      <c r="C385" s="317"/>
      <c r="D385" s="1" t="s">
        <v>6</v>
      </c>
      <c r="E385" s="63"/>
      <c r="F385" s="63"/>
      <c r="G385" s="63"/>
      <c r="H385" s="63"/>
      <c r="I385" s="63"/>
      <c r="J385" s="63"/>
      <c r="K385" s="63"/>
      <c r="L385" s="63"/>
    </row>
    <row r="386" spans="1:12" s="96" customFormat="1" ht="50.4" customHeight="1" x14ac:dyDescent="0.25">
      <c r="A386" s="316"/>
      <c r="B386" s="320"/>
      <c r="C386" s="317"/>
      <c r="D386" s="1" t="s">
        <v>4</v>
      </c>
      <c r="E386" s="63"/>
      <c r="F386" s="63"/>
      <c r="G386" s="63"/>
      <c r="H386" s="63"/>
      <c r="I386" s="63"/>
      <c r="J386" s="63"/>
      <c r="K386" s="63"/>
      <c r="L386" s="63"/>
    </row>
    <row r="387" spans="1:12" s="96" customFormat="1" ht="18" customHeight="1" x14ac:dyDescent="0.25">
      <c r="A387" s="316"/>
      <c r="B387" s="320"/>
      <c r="C387" s="317" t="s">
        <v>24</v>
      </c>
      <c r="D387" s="1" t="s">
        <v>1</v>
      </c>
      <c r="E387" s="63">
        <f>E388+E390+E392+E393</f>
        <v>463146.1</v>
      </c>
      <c r="F387" s="63" t="s">
        <v>132</v>
      </c>
      <c r="G387" s="63" t="s">
        <v>132</v>
      </c>
      <c r="H387" s="63" t="s">
        <v>132</v>
      </c>
      <c r="I387" s="63">
        <f t="shared" ref="I387" si="238">I388+I390+I392+I393</f>
        <v>463146.1</v>
      </c>
      <c r="J387" s="63">
        <f>I387/E387*100</f>
        <v>100</v>
      </c>
      <c r="K387" s="63" t="s">
        <v>132</v>
      </c>
      <c r="L387" s="63" t="s">
        <v>132</v>
      </c>
    </row>
    <row r="388" spans="1:12" s="96" customFormat="1" ht="20.399999999999999" customHeight="1" x14ac:dyDescent="0.25">
      <c r="A388" s="316"/>
      <c r="B388" s="320"/>
      <c r="C388" s="318"/>
      <c r="D388" s="1" t="s">
        <v>2</v>
      </c>
      <c r="E388" s="63">
        <f>E423</f>
        <v>463146.1</v>
      </c>
      <c r="F388" s="63">
        <f t="shared" ref="F388:I388" si="239">F423</f>
        <v>463146.1</v>
      </c>
      <c r="G388" s="63">
        <f t="shared" si="239"/>
        <v>463146.1</v>
      </c>
      <c r="H388" s="63">
        <f t="shared" si="239"/>
        <v>463146.1</v>
      </c>
      <c r="I388" s="63">
        <f t="shared" si="239"/>
        <v>463146.1</v>
      </c>
      <c r="J388" s="63">
        <f t="shared" ref="J388" si="240">I388/E388*100</f>
        <v>100</v>
      </c>
      <c r="K388" s="63">
        <f>H388/E388*100</f>
        <v>100</v>
      </c>
      <c r="L388" s="63">
        <f t="shared" si="237"/>
        <v>100</v>
      </c>
    </row>
    <row r="389" spans="1:12" s="96" customFormat="1" ht="57" customHeight="1" x14ac:dyDescent="0.25">
      <c r="A389" s="316"/>
      <c r="B389" s="320"/>
      <c r="C389" s="318"/>
      <c r="D389" s="1" t="s">
        <v>26</v>
      </c>
      <c r="E389" s="63"/>
      <c r="F389" s="63"/>
      <c r="G389" s="63"/>
      <c r="H389" s="63"/>
      <c r="I389" s="63"/>
      <c r="J389" s="63"/>
      <c r="K389" s="63"/>
      <c r="L389" s="63"/>
    </row>
    <row r="390" spans="1:12" s="96" customFormat="1" ht="28.95" customHeight="1" x14ac:dyDescent="0.25">
      <c r="A390" s="316"/>
      <c r="B390" s="320"/>
      <c r="C390" s="318"/>
      <c r="D390" s="1" t="s">
        <v>3</v>
      </c>
      <c r="E390" s="63"/>
      <c r="F390" s="63"/>
      <c r="G390" s="63"/>
      <c r="H390" s="63"/>
      <c r="I390" s="63"/>
      <c r="J390" s="63"/>
      <c r="K390" s="63"/>
      <c r="L390" s="63"/>
    </row>
    <row r="391" spans="1:12" s="96" customFormat="1" ht="57" customHeight="1" x14ac:dyDescent="0.25">
      <c r="A391" s="316"/>
      <c r="B391" s="320"/>
      <c r="C391" s="318"/>
      <c r="D391" s="1" t="s">
        <v>27</v>
      </c>
      <c r="E391" s="63"/>
      <c r="F391" s="63"/>
      <c r="G391" s="63"/>
      <c r="H391" s="63"/>
      <c r="I391" s="63"/>
      <c r="J391" s="63"/>
      <c r="K391" s="63"/>
      <c r="L391" s="63"/>
    </row>
    <row r="392" spans="1:12" s="96" customFormat="1" ht="30" customHeight="1" x14ac:dyDescent="0.25">
      <c r="A392" s="316"/>
      <c r="B392" s="320"/>
      <c r="C392" s="318"/>
      <c r="D392" s="1" t="s">
        <v>6</v>
      </c>
      <c r="E392" s="63"/>
      <c r="F392" s="63"/>
      <c r="G392" s="63"/>
      <c r="H392" s="63"/>
      <c r="I392" s="63"/>
      <c r="J392" s="63"/>
      <c r="K392" s="63"/>
      <c r="L392" s="63"/>
    </row>
    <row r="393" spans="1:12" s="96" customFormat="1" ht="48" customHeight="1" x14ac:dyDescent="0.25">
      <c r="A393" s="316"/>
      <c r="B393" s="320"/>
      <c r="C393" s="318"/>
      <c r="D393" s="1" t="s">
        <v>4</v>
      </c>
      <c r="E393" s="63"/>
      <c r="F393" s="63"/>
      <c r="G393" s="63"/>
      <c r="H393" s="63"/>
      <c r="I393" s="63"/>
      <c r="J393" s="63"/>
      <c r="K393" s="63"/>
      <c r="L393" s="63"/>
    </row>
    <row r="394" spans="1:12" s="96" customFormat="1" ht="23.25" customHeight="1" x14ac:dyDescent="0.25">
      <c r="A394" s="316"/>
      <c r="B394" s="317" t="s">
        <v>13</v>
      </c>
      <c r="C394" s="317" t="s">
        <v>5</v>
      </c>
      <c r="D394" s="1" t="s">
        <v>1</v>
      </c>
      <c r="E394" s="63">
        <f>E395+E397+E399+E400</f>
        <v>17950.900000000001</v>
      </c>
      <c r="F394" s="63" t="s">
        <v>132</v>
      </c>
      <c r="G394" s="63" t="s">
        <v>132</v>
      </c>
      <c r="H394" s="63" t="s">
        <v>132</v>
      </c>
      <c r="I394" s="63">
        <f t="shared" ref="I394" si="241">I395+I397+I399+I400</f>
        <v>17950.900000000001</v>
      </c>
      <c r="J394" s="63">
        <f>I394/E394*100</f>
        <v>100</v>
      </c>
      <c r="K394" s="63" t="s">
        <v>132</v>
      </c>
      <c r="L394" s="63" t="s">
        <v>132</v>
      </c>
    </row>
    <row r="395" spans="1:12" s="96" customFormat="1" ht="18" customHeight="1" x14ac:dyDescent="0.25">
      <c r="A395" s="316"/>
      <c r="B395" s="317"/>
      <c r="C395" s="317"/>
      <c r="D395" s="1" t="s">
        <v>2</v>
      </c>
      <c r="E395" s="63">
        <v>17950.900000000001</v>
      </c>
      <c r="F395" s="63">
        <v>17950.900000000001</v>
      </c>
      <c r="G395" s="63">
        <v>17950.900000000001</v>
      </c>
      <c r="H395" s="63">
        <v>17950.900000000001</v>
      </c>
      <c r="I395" s="63">
        <v>17950.900000000001</v>
      </c>
      <c r="J395" s="63">
        <f t="shared" ref="J395" si="242">I395/E395*100</f>
        <v>100</v>
      </c>
      <c r="K395" s="63">
        <f>H395/E395*100</f>
        <v>100</v>
      </c>
      <c r="L395" s="63">
        <f>H395/F395*100</f>
        <v>100</v>
      </c>
    </row>
    <row r="396" spans="1:12" s="96" customFormat="1" ht="41.4" x14ac:dyDescent="0.25">
      <c r="A396" s="316"/>
      <c r="B396" s="317"/>
      <c r="C396" s="317"/>
      <c r="D396" s="1" t="s">
        <v>26</v>
      </c>
      <c r="E396" s="63"/>
      <c r="F396" s="63"/>
      <c r="G396" s="63"/>
      <c r="H396" s="63"/>
      <c r="I396" s="63"/>
      <c r="J396" s="63"/>
      <c r="K396" s="63"/>
      <c r="L396" s="63"/>
    </row>
    <row r="397" spans="1:12" s="96" customFormat="1" ht="27.6" x14ac:dyDescent="0.25">
      <c r="A397" s="316"/>
      <c r="B397" s="317"/>
      <c r="C397" s="317"/>
      <c r="D397" s="1" t="s">
        <v>3</v>
      </c>
      <c r="E397" s="63"/>
      <c r="F397" s="63"/>
      <c r="G397" s="63"/>
      <c r="H397" s="63"/>
      <c r="I397" s="63"/>
      <c r="J397" s="63"/>
      <c r="K397" s="63"/>
      <c r="L397" s="63"/>
    </row>
    <row r="398" spans="1:12" s="96" customFormat="1" ht="55.2" x14ac:dyDescent="0.25">
      <c r="A398" s="316"/>
      <c r="B398" s="317"/>
      <c r="C398" s="317"/>
      <c r="D398" s="1" t="s">
        <v>27</v>
      </c>
      <c r="E398" s="63"/>
      <c r="F398" s="63"/>
      <c r="G398" s="63"/>
      <c r="H398" s="63"/>
      <c r="I398" s="63"/>
      <c r="J398" s="63"/>
      <c r="K398" s="63"/>
      <c r="L398" s="63"/>
    </row>
    <row r="399" spans="1:12" s="96" customFormat="1" ht="27.6" x14ac:dyDescent="0.25">
      <c r="A399" s="316"/>
      <c r="B399" s="317"/>
      <c r="C399" s="317"/>
      <c r="D399" s="1" t="s">
        <v>6</v>
      </c>
      <c r="E399" s="63"/>
      <c r="F399" s="63"/>
      <c r="G399" s="63"/>
      <c r="H399" s="63"/>
      <c r="I399" s="63"/>
      <c r="J399" s="63"/>
      <c r="K399" s="63"/>
      <c r="L399" s="63"/>
    </row>
    <row r="400" spans="1:12" s="96" customFormat="1" ht="27.6" x14ac:dyDescent="0.25">
      <c r="A400" s="316"/>
      <c r="B400" s="317"/>
      <c r="C400" s="317"/>
      <c r="D400" s="1" t="s">
        <v>4</v>
      </c>
      <c r="E400" s="63"/>
      <c r="F400" s="63"/>
      <c r="G400" s="63"/>
      <c r="H400" s="63"/>
      <c r="I400" s="63"/>
      <c r="J400" s="63"/>
      <c r="K400" s="63"/>
      <c r="L400" s="63"/>
    </row>
    <row r="401" spans="1:12" s="96" customFormat="1" ht="23.25" customHeight="1" x14ac:dyDescent="0.25">
      <c r="A401" s="316"/>
      <c r="B401" s="317" t="s">
        <v>12</v>
      </c>
      <c r="C401" s="317" t="s">
        <v>5</v>
      </c>
      <c r="D401" s="1" t="s">
        <v>1</v>
      </c>
      <c r="E401" s="63">
        <f>E402+E404+E406+E407</f>
        <v>42137.599999999999</v>
      </c>
      <c r="F401" s="63" t="s">
        <v>132</v>
      </c>
      <c r="G401" s="63" t="s">
        <v>132</v>
      </c>
      <c r="H401" s="63" t="s">
        <v>132</v>
      </c>
      <c r="I401" s="63">
        <f t="shared" ref="I401" si="243">I402+I404+I406+I407</f>
        <v>42137.599999999999</v>
      </c>
      <c r="J401" s="63">
        <f>I401/E401*100</f>
        <v>100</v>
      </c>
      <c r="K401" s="63" t="s">
        <v>132</v>
      </c>
      <c r="L401" s="63" t="s">
        <v>132</v>
      </c>
    </row>
    <row r="402" spans="1:12" s="96" customFormat="1" ht="18.600000000000001" customHeight="1" x14ac:dyDescent="0.25">
      <c r="A402" s="316"/>
      <c r="B402" s="317"/>
      <c r="C402" s="317"/>
      <c r="D402" s="1" t="s">
        <v>2</v>
      </c>
      <c r="E402" s="63">
        <v>42137.599999999999</v>
      </c>
      <c r="F402" s="63">
        <v>42137.599999999999</v>
      </c>
      <c r="G402" s="63">
        <v>42137.599999999999</v>
      </c>
      <c r="H402" s="63">
        <v>42137.599999999999</v>
      </c>
      <c r="I402" s="63">
        <v>42137.599999999999</v>
      </c>
      <c r="J402" s="63">
        <f t="shared" ref="J402" si="244">I402/E402*100</f>
        <v>100</v>
      </c>
      <c r="K402" s="63">
        <f>H402/E402*100</f>
        <v>100</v>
      </c>
      <c r="L402" s="63">
        <f>H402/F402*100</f>
        <v>100</v>
      </c>
    </row>
    <row r="403" spans="1:12" s="96" customFormat="1" ht="57.6" customHeight="1" x14ac:dyDescent="0.25">
      <c r="A403" s="316"/>
      <c r="B403" s="317"/>
      <c r="C403" s="317"/>
      <c r="D403" s="1" t="s">
        <v>26</v>
      </c>
      <c r="E403" s="63"/>
      <c r="F403" s="63"/>
      <c r="G403" s="63"/>
      <c r="H403" s="63"/>
      <c r="I403" s="63"/>
      <c r="J403" s="63"/>
      <c r="K403" s="63"/>
      <c r="L403" s="63"/>
    </row>
    <row r="404" spans="1:12" s="96" customFormat="1" ht="31.95" customHeight="1" x14ac:dyDescent="0.25">
      <c r="A404" s="316"/>
      <c r="B404" s="317"/>
      <c r="C404" s="317"/>
      <c r="D404" s="1" t="s">
        <v>3</v>
      </c>
      <c r="E404" s="63"/>
      <c r="F404" s="63"/>
      <c r="G404" s="63"/>
      <c r="H404" s="63"/>
      <c r="I404" s="63"/>
      <c r="J404" s="63"/>
      <c r="K404" s="63"/>
      <c r="L404" s="63"/>
    </row>
    <row r="405" spans="1:12" s="96" customFormat="1" ht="60" customHeight="1" x14ac:dyDescent="0.25">
      <c r="A405" s="316"/>
      <c r="B405" s="317"/>
      <c r="C405" s="317"/>
      <c r="D405" s="1" t="s">
        <v>27</v>
      </c>
      <c r="E405" s="63"/>
      <c r="F405" s="63"/>
      <c r="G405" s="63"/>
      <c r="H405" s="63"/>
      <c r="I405" s="63"/>
      <c r="J405" s="63"/>
      <c r="K405" s="63"/>
      <c r="L405" s="63"/>
    </row>
    <row r="406" spans="1:12" s="96" customFormat="1" ht="32.25" customHeight="1" x14ac:dyDescent="0.25">
      <c r="A406" s="316"/>
      <c r="B406" s="317"/>
      <c r="C406" s="317"/>
      <c r="D406" s="1" t="s">
        <v>6</v>
      </c>
      <c r="E406" s="63"/>
      <c r="F406" s="63"/>
      <c r="G406" s="63"/>
      <c r="H406" s="63"/>
      <c r="I406" s="63"/>
      <c r="J406" s="63"/>
      <c r="K406" s="63"/>
      <c r="L406" s="63"/>
    </row>
    <row r="407" spans="1:12" s="96" customFormat="1" ht="47.4" customHeight="1" x14ac:dyDescent="0.25">
      <c r="A407" s="316"/>
      <c r="B407" s="317"/>
      <c r="C407" s="317"/>
      <c r="D407" s="1" t="s">
        <v>4</v>
      </c>
      <c r="E407" s="63"/>
      <c r="F407" s="63"/>
      <c r="G407" s="63"/>
      <c r="H407" s="63"/>
      <c r="I407" s="63"/>
      <c r="J407" s="63"/>
      <c r="K407" s="63"/>
      <c r="L407" s="63"/>
    </row>
    <row r="408" spans="1:12" s="96" customFormat="1" ht="23.25" customHeight="1" x14ac:dyDescent="0.25">
      <c r="A408" s="316"/>
      <c r="B408" s="317" t="s">
        <v>14</v>
      </c>
      <c r="C408" s="317" t="s">
        <v>5</v>
      </c>
      <c r="D408" s="1" t="s">
        <v>1</v>
      </c>
      <c r="E408" s="63">
        <f>E409+E411+E413+E414</f>
        <v>5500</v>
      </c>
      <c r="F408" s="63" t="s">
        <v>132</v>
      </c>
      <c r="G408" s="63" t="s">
        <v>132</v>
      </c>
      <c r="H408" s="63" t="s">
        <v>132</v>
      </c>
      <c r="I408" s="63">
        <f t="shared" ref="I408" si="245">I409+I411+I413+I414</f>
        <v>5460.7</v>
      </c>
      <c r="J408" s="63">
        <f>I408/E408*100</f>
        <v>99.285454545454542</v>
      </c>
      <c r="K408" s="63" t="s">
        <v>132</v>
      </c>
      <c r="L408" s="63" t="s">
        <v>132</v>
      </c>
    </row>
    <row r="409" spans="1:12" s="96" customFormat="1" ht="24.75" customHeight="1" x14ac:dyDescent="0.25">
      <c r="A409" s="316"/>
      <c r="B409" s="317"/>
      <c r="C409" s="317"/>
      <c r="D409" s="1" t="s">
        <v>2</v>
      </c>
      <c r="E409" s="63">
        <v>5500</v>
      </c>
      <c r="F409" s="63">
        <v>5500</v>
      </c>
      <c r="G409" s="63">
        <v>5500</v>
      </c>
      <c r="H409" s="63">
        <v>5460.7</v>
      </c>
      <c r="I409" s="63">
        <v>5460.7</v>
      </c>
      <c r="J409" s="63">
        <f t="shared" ref="J409" si="246">I409/E409*100</f>
        <v>99.285454545454542</v>
      </c>
      <c r="K409" s="63">
        <f>H409/E409*100</f>
        <v>99.285454545454542</v>
      </c>
      <c r="L409" s="63">
        <f>H409/F409*100</f>
        <v>99.285454545454542</v>
      </c>
    </row>
    <row r="410" spans="1:12" s="96" customFormat="1" ht="41.4" x14ac:dyDescent="0.25">
      <c r="A410" s="316"/>
      <c r="B410" s="317"/>
      <c r="C410" s="317"/>
      <c r="D410" s="1" t="s">
        <v>26</v>
      </c>
      <c r="E410" s="63"/>
      <c r="F410" s="63"/>
      <c r="G410" s="63"/>
      <c r="H410" s="63"/>
      <c r="I410" s="63"/>
      <c r="J410" s="63"/>
      <c r="K410" s="63"/>
      <c r="L410" s="63"/>
    </row>
    <row r="411" spans="1:12" s="96" customFormat="1" ht="27.6" x14ac:dyDescent="0.25">
      <c r="A411" s="316"/>
      <c r="B411" s="317"/>
      <c r="C411" s="317"/>
      <c r="D411" s="1" t="s">
        <v>3</v>
      </c>
      <c r="E411" s="63"/>
      <c r="F411" s="63"/>
      <c r="G411" s="63"/>
      <c r="H411" s="63"/>
      <c r="I411" s="63"/>
      <c r="J411" s="63"/>
      <c r="K411" s="63"/>
      <c r="L411" s="63"/>
    </row>
    <row r="412" spans="1:12" s="96" customFormat="1" ht="55.2" x14ac:dyDescent="0.25">
      <c r="A412" s="316"/>
      <c r="B412" s="317"/>
      <c r="C412" s="317"/>
      <c r="D412" s="1" t="s">
        <v>27</v>
      </c>
      <c r="E412" s="63"/>
      <c r="F412" s="63"/>
      <c r="G412" s="63"/>
      <c r="H412" s="63"/>
      <c r="I412" s="63"/>
      <c r="J412" s="63"/>
      <c r="K412" s="63"/>
      <c r="L412" s="63"/>
    </row>
    <row r="413" spans="1:12" s="96" customFormat="1" ht="27.6" x14ac:dyDescent="0.25">
      <c r="A413" s="316"/>
      <c r="B413" s="317"/>
      <c r="C413" s="317"/>
      <c r="D413" s="1" t="s">
        <v>6</v>
      </c>
      <c r="E413" s="63"/>
      <c r="F413" s="63"/>
      <c r="G413" s="63"/>
      <c r="H413" s="63"/>
      <c r="I413" s="63"/>
      <c r="J413" s="63"/>
      <c r="K413" s="63"/>
      <c r="L413" s="63"/>
    </row>
    <row r="414" spans="1:12" s="96" customFormat="1" ht="42.6" customHeight="1" x14ac:dyDescent="0.25">
      <c r="A414" s="316"/>
      <c r="B414" s="317"/>
      <c r="C414" s="317"/>
      <c r="D414" s="1" t="s">
        <v>4</v>
      </c>
      <c r="E414" s="63"/>
      <c r="F414" s="63"/>
      <c r="G414" s="63"/>
      <c r="H414" s="63"/>
      <c r="I414" s="63"/>
      <c r="J414" s="63"/>
      <c r="K414" s="63"/>
      <c r="L414" s="63"/>
    </row>
    <row r="415" spans="1:12" s="96" customFormat="1" ht="22.5" customHeight="1" x14ac:dyDescent="0.25">
      <c r="A415" s="316"/>
      <c r="B415" s="317" t="s">
        <v>15</v>
      </c>
      <c r="C415" s="317" t="s">
        <v>5</v>
      </c>
      <c r="D415" s="12" t="s">
        <v>1</v>
      </c>
      <c r="E415" s="63">
        <f>E416+E418+E420+E421</f>
        <v>20000</v>
      </c>
      <c r="F415" s="63" t="s">
        <v>132</v>
      </c>
      <c r="G415" s="63" t="s">
        <v>132</v>
      </c>
      <c r="H415" s="63" t="s">
        <v>132</v>
      </c>
      <c r="I415" s="63">
        <f t="shared" ref="I415" si="247">I416+I418+I420+I421</f>
        <v>20000</v>
      </c>
      <c r="J415" s="63">
        <f>I415/E415*100</f>
        <v>100</v>
      </c>
      <c r="K415" s="63" t="s">
        <v>132</v>
      </c>
      <c r="L415" s="63" t="s">
        <v>132</v>
      </c>
    </row>
    <row r="416" spans="1:12" s="96" customFormat="1" ht="21.75" customHeight="1" x14ac:dyDescent="0.25">
      <c r="A416" s="316"/>
      <c r="B416" s="317"/>
      <c r="C416" s="317"/>
      <c r="D416" s="12" t="s">
        <v>2</v>
      </c>
      <c r="E416" s="63">
        <v>20000</v>
      </c>
      <c r="F416" s="63">
        <v>20000</v>
      </c>
      <c r="G416" s="63">
        <v>20000</v>
      </c>
      <c r="H416" s="63">
        <v>20000</v>
      </c>
      <c r="I416" s="63">
        <v>20000</v>
      </c>
      <c r="J416" s="63">
        <f t="shared" ref="J416" si="248">I416/E416*100</f>
        <v>100</v>
      </c>
      <c r="K416" s="63">
        <f>H416/E416*100</f>
        <v>100</v>
      </c>
      <c r="L416" s="63">
        <f>H416/F416*100</f>
        <v>100</v>
      </c>
    </row>
    <row r="417" spans="1:12" s="96" customFormat="1" ht="41.4" x14ac:dyDescent="0.25">
      <c r="A417" s="316"/>
      <c r="B417" s="317"/>
      <c r="C417" s="317"/>
      <c r="D417" s="12" t="s">
        <v>26</v>
      </c>
      <c r="E417" s="63"/>
      <c r="F417" s="63"/>
      <c r="G417" s="63"/>
      <c r="H417" s="63"/>
      <c r="I417" s="63"/>
      <c r="J417" s="63"/>
      <c r="K417" s="63"/>
      <c r="L417" s="63"/>
    </row>
    <row r="418" spans="1:12" s="96" customFormat="1" ht="27.6" x14ac:dyDescent="0.25">
      <c r="A418" s="316"/>
      <c r="B418" s="317"/>
      <c r="C418" s="317"/>
      <c r="D418" s="12" t="s">
        <v>3</v>
      </c>
      <c r="E418" s="63"/>
      <c r="F418" s="63"/>
      <c r="G418" s="63"/>
      <c r="H418" s="63"/>
      <c r="I418" s="63"/>
      <c r="J418" s="63"/>
      <c r="K418" s="63"/>
      <c r="L418" s="63"/>
    </row>
    <row r="419" spans="1:12" s="96" customFormat="1" ht="55.2" x14ac:dyDescent="0.25">
      <c r="A419" s="316"/>
      <c r="B419" s="317"/>
      <c r="C419" s="317"/>
      <c r="D419" s="12" t="s">
        <v>27</v>
      </c>
      <c r="E419" s="63"/>
      <c r="F419" s="63"/>
      <c r="G419" s="63"/>
      <c r="H419" s="63"/>
      <c r="I419" s="63"/>
      <c r="J419" s="63"/>
      <c r="K419" s="63"/>
      <c r="L419" s="63"/>
    </row>
    <row r="420" spans="1:12" s="96" customFormat="1" ht="30" customHeight="1" x14ac:dyDescent="0.25">
      <c r="A420" s="316"/>
      <c r="B420" s="317"/>
      <c r="C420" s="317"/>
      <c r="D420" s="12" t="s">
        <v>6</v>
      </c>
      <c r="E420" s="63"/>
      <c r="F420" s="63"/>
      <c r="G420" s="63"/>
      <c r="H420" s="63"/>
      <c r="I420" s="63"/>
      <c r="J420" s="63"/>
      <c r="K420" s="63"/>
      <c r="L420" s="63"/>
    </row>
    <row r="421" spans="1:12" s="96" customFormat="1" ht="43.8" customHeight="1" x14ac:dyDescent="0.25">
      <c r="A421" s="316"/>
      <c r="B421" s="317"/>
      <c r="C421" s="317"/>
      <c r="D421" s="12" t="s">
        <v>4</v>
      </c>
      <c r="E421" s="63"/>
      <c r="F421" s="63"/>
      <c r="G421" s="63"/>
      <c r="H421" s="63"/>
      <c r="I421" s="63"/>
      <c r="J421" s="63"/>
      <c r="K421" s="63"/>
      <c r="L421" s="63"/>
    </row>
    <row r="422" spans="1:12" s="96" customFormat="1" ht="24" customHeight="1" x14ac:dyDescent="0.25">
      <c r="A422" s="316"/>
      <c r="B422" s="317" t="s">
        <v>16</v>
      </c>
      <c r="C422" s="317" t="s">
        <v>24</v>
      </c>
      <c r="D422" s="12" t="s">
        <v>1</v>
      </c>
      <c r="E422" s="63">
        <f>E423+E425+E427+E428</f>
        <v>463146.1</v>
      </c>
      <c r="F422" s="63" t="s">
        <v>132</v>
      </c>
      <c r="G422" s="63" t="s">
        <v>132</v>
      </c>
      <c r="H422" s="63" t="s">
        <v>132</v>
      </c>
      <c r="I422" s="63">
        <f t="shared" ref="I422" si="249">I423+I425+I427+I428</f>
        <v>463146.1</v>
      </c>
      <c r="J422" s="63">
        <f>I422/E422*100</f>
        <v>100</v>
      </c>
      <c r="K422" s="63" t="s">
        <v>132</v>
      </c>
      <c r="L422" s="63" t="s">
        <v>132</v>
      </c>
    </row>
    <row r="423" spans="1:12" s="96" customFormat="1" ht="21.75" customHeight="1" x14ac:dyDescent="0.25">
      <c r="A423" s="316"/>
      <c r="B423" s="317"/>
      <c r="C423" s="318"/>
      <c r="D423" s="12" t="s">
        <v>2</v>
      </c>
      <c r="E423" s="63">
        <v>463146.1</v>
      </c>
      <c r="F423" s="63">
        <v>463146.1</v>
      </c>
      <c r="G423" s="63">
        <v>463146.1</v>
      </c>
      <c r="H423" s="63">
        <v>463146.1</v>
      </c>
      <c r="I423" s="63">
        <v>463146.1</v>
      </c>
      <c r="J423" s="63">
        <f t="shared" ref="J423" si="250">I423/E423*100</f>
        <v>100</v>
      </c>
      <c r="K423" s="63">
        <f>H423/E423*100</f>
        <v>100</v>
      </c>
      <c r="L423" s="63">
        <f>H423/F423*100</f>
        <v>100</v>
      </c>
    </row>
    <row r="424" spans="1:12" s="96" customFormat="1" ht="41.4" x14ac:dyDescent="0.25">
      <c r="A424" s="316"/>
      <c r="B424" s="317"/>
      <c r="C424" s="318"/>
      <c r="D424" s="12" t="s">
        <v>26</v>
      </c>
      <c r="E424" s="63"/>
      <c r="F424" s="63"/>
      <c r="G424" s="63"/>
      <c r="H424" s="63"/>
      <c r="I424" s="63"/>
      <c r="J424" s="63"/>
      <c r="K424" s="63"/>
      <c r="L424" s="63"/>
    </row>
    <row r="425" spans="1:12" s="96" customFormat="1" ht="34.5" customHeight="1" x14ac:dyDescent="0.25">
      <c r="A425" s="316"/>
      <c r="B425" s="317"/>
      <c r="C425" s="318"/>
      <c r="D425" s="12" t="s">
        <v>3</v>
      </c>
      <c r="E425" s="63"/>
      <c r="F425" s="63"/>
      <c r="G425" s="63"/>
      <c r="H425" s="63"/>
      <c r="I425" s="63"/>
      <c r="J425" s="63"/>
      <c r="K425" s="63"/>
      <c r="L425" s="63"/>
    </row>
    <row r="426" spans="1:12" s="96" customFormat="1" ht="55.2" x14ac:dyDescent="0.25">
      <c r="A426" s="316"/>
      <c r="B426" s="317"/>
      <c r="C426" s="318"/>
      <c r="D426" s="12" t="s">
        <v>27</v>
      </c>
      <c r="E426" s="63"/>
      <c r="F426" s="63"/>
      <c r="G426" s="63"/>
      <c r="H426" s="63"/>
      <c r="I426" s="63"/>
      <c r="J426" s="63"/>
      <c r="K426" s="63"/>
      <c r="L426" s="63"/>
    </row>
    <row r="427" spans="1:12" s="96" customFormat="1" ht="33" customHeight="1" x14ac:dyDescent="0.25">
      <c r="A427" s="316"/>
      <c r="B427" s="317"/>
      <c r="C427" s="318"/>
      <c r="D427" s="12" t="s">
        <v>6</v>
      </c>
      <c r="E427" s="63"/>
      <c r="F427" s="63"/>
      <c r="G427" s="63"/>
      <c r="H427" s="63"/>
      <c r="I427" s="63"/>
      <c r="J427" s="63"/>
      <c r="K427" s="63"/>
      <c r="L427" s="63"/>
    </row>
    <row r="428" spans="1:12" s="96" customFormat="1" ht="44.4" customHeight="1" x14ac:dyDescent="0.25">
      <c r="A428" s="316"/>
      <c r="B428" s="317"/>
      <c r="C428" s="318"/>
      <c r="D428" s="12" t="s">
        <v>4</v>
      </c>
      <c r="E428" s="63"/>
      <c r="F428" s="63"/>
      <c r="G428" s="63"/>
      <c r="H428" s="63"/>
      <c r="I428" s="63"/>
      <c r="J428" s="63"/>
      <c r="K428" s="63"/>
      <c r="L428" s="63"/>
    </row>
    <row r="429" spans="1:12" s="96" customFormat="1" ht="25.5" customHeight="1" x14ac:dyDescent="0.25">
      <c r="A429" s="316"/>
      <c r="B429" s="317" t="s">
        <v>17</v>
      </c>
      <c r="C429" s="317" t="s">
        <v>5</v>
      </c>
      <c r="D429" s="1" t="s">
        <v>1</v>
      </c>
      <c r="E429" s="63">
        <f>E430+E432+E434+E435</f>
        <v>10010</v>
      </c>
      <c r="F429" s="63" t="s">
        <v>132</v>
      </c>
      <c r="G429" s="63" t="s">
        <v>132</v>
      </c>
      <c r="H429" s="63" t="s">
        <v>132</v>
      </c>
      <c r="I429" s="63">
        <f t="shared" ref="I429" si="251">I430+I432+I434+I435</f>
        <v>10010</v>
      </c>
      <c r="J429" s="63">
        <f>I429/E429*100</f>
        <v>100</v>
      </c>
      <c r="K429" s="63" t="s">
        <v>132</v>
      </c>
      <c r="L429" s="63" t="s">
        <v>132</v>
      </c>
    </row>
    <row r="430" spans="1:12" s="96" customFormat="1" ht="24.75" customHeight="1" x14ac:dyDescent="0.25">
      <c r="A430" s="316"/>
      <c r="B430" s="317"/>
      <c r="C430" s="317"/>
      <c r="D430" s="1" t="s">
        <v>2</v>
      </c>
      <c r="E430" s="63">
        <v>10010</v>
      </c>
      <c r="F430" s="63">
        <v>10010</v>
      </c>
      <c r="G430" s="63">
        <v>10010</v>
      </c>
      <c r="H430" s="63">
        <v>10010</v>
      </c>
      <c r="I430" s="63">
        <v>10010</v>
      </c>
      <c r="J430" s="63">
        <f t="shared" ref="J430" si="252">I430/E430*100</f>
        <v>100</v>
      </c>
      <c r="K430" s="63">
        <f>H430/E430*100</f>
        <v>100</v>
      </c>
      <c r="L430" s="63">
        <f>H430/F430*100</f>
        <v>100</v>
      </c>
    </row>
    <row r="431" spans="1:12" s="96" customFormat="1" ht="41.4" x14ac:dyDescent="0.25">
      <c r="A431" s="316"/>
      <c r="B431" s="317"/>
      <c r="C431" s="317"/>
      <c r="D431" s="1" t="s">
        <v>26</v>
      </c>
      <c r="E431" s="63"/>
      <c r="F431" s="63"/>
      <c r="G431" s="63"/>
      <c r="H431" s="63"/>
      <c r="I431" s="63"/>
      <c r="J431" s="63"/>
      <c r="K431" s="63"/>
      <c r="L431" s="63"/>
    </row>
    <row r="432" spans="1:12" s="96" customFormat="1" ht="29.25" customHeight="1" x14ac:dyDescent="0.25">
      <c r="A432" s="316"/>
      <c r="B432" s="317"/>
      <c r="C432" s="317"/>
      <c r="D432" s="1" t="s">
        <v>3</v>
      </c>
      <c r="E432" s="63"/>
      <c r="F432" s="63"/>
      <c r="G432" s="63"/>
      <c r="H432" s="63"/>
      <c r="I432" s="63"/>
      <c r="J432" s="63"/>
      <c r="K432" s="63"/>
      <c r="L432" s="63"/>
    </row>
    <row r="433" spans="1:12" s="96" customFormat="1" ht="55.2" x14ac:dyDescent="0.25">
      <c r="A433" s="316"/>
      <c r="B433" s="317"/>
      <c r="C433" s="317"/>
      <c r="D433" s="1" t="s">
        <v>27</v>
      </c>
      <c r="E433" s="63"/>
      <c r="F433" s="63"/>
      <c r="G433" s="63"/>
      <c r="H433" s="63"/>
      <c r="I433" s="63"/>
      <c r="J433" s="63"/>
      <c r="K433" s="63"/>
      <c r="L433" s="63"/>
    </row>
    <row r="434" spans="1:12" s="96" customFormat="1" ht="34.5" customHeight="1" x14ac:dyDescent="0.25">
      <c r="A434" s="316"/>
      <c r="B434" s="317"/>
      <c r="C434" s="317"/>
      <c r="D434" s="1" t="s">
        <v>6</v>
      </c>
      <c r="E434" s="63"/>
      <c r="F434" s="63"/>
      <c r="G434" s="63"/>
      <c r="H434" s="63"/>
      <c r="I434" s="63"/>
      <c r="J434" s="63"/>
      <c r="K434" s="63"/>
      <c r="L434" s="63"/>
    </row>
    <row r="435" spans="1:12" s="96" customFormat="1" ht="42" customHeight="1" x14ac:dyDescent="0.25">
      <c r="A435" s="316"/>
      <c r="B435" s="317"/>
      <c r="C435" s="317"/>
      <c r="D435" s="1" t="s">
        <v>4</v>
      </c>
      <c r="E435" s="63"/>
      <c r="F435" s="63"/>
      <c r="G435" s="63"/>
      <c r="H435" s="63"/>
      <c r="I435" s="63"/>
      <c r="J435" s="63"/>
      <c r="K435" s="63"/>
      <c r="L435" s="63"/>
    </row>
    <row r="436" spans="1:12" s="96" customFormat="1" ht="16.95" customHeight="1" x14ac:dyDescent="0.25">
      <c r="A436" s="316"/>
      <c r="B436" s="317" t="s">
        <v>138</v>
      </c>
      <c r="C436" s="317" t="s">
        <v>5</v>
      </c>
      <c r="D436" s="1" t="s">
        <v>1</v>
      </c>
      <c r="E436" s="63">
        <f>E437+E439+E441+E442</f>
        <v>10000</v>
      </c>
      <c r="F436" s="63" t="s">
        <v>132</v>
      </c>
      <c r="G436" s="63" t="s">
        <v>132</v>
      </c>
      <c r="H436" s="63" t="s">
        <v>132</v>
      </c>
      <c r="I436" s="63">
        <f>I437+I439+I441+I442</f>
        <v>10000</v>
      </c>
      <c r="J436" s="63">
        <f>I436/E436*100</f>
        <v>100</v>
      </c>
      <c r="K436" s="63" t="s">
        <v>132</v>
      </c>
      <c r="L436" s="63" t="s">
        <v>132</v>
      </c>
    </row>
    <row r="437" spans="1:12" s="96" customFormat="1" ht="22.2" customHeight="1" x14ac:dyDescent="0.25">
      <c r="A437" s="316"/>
      <c r="B437" s="318"/>
      <c r="C437" s="317"/>
      <c r="D437" s="1" t="s">
        <v>2</v>
      </c>
      <c r="E437" s="63">
        <v>1100</v>
      </c>
      <c r="F437" s="63">
        <v>1100</v>
      </c>
      <c r="G437" s="63">
        <v>1100</v>
      </c>
      <c r="H437" s="63">
        <v>1100</v>
      </c>
      <c r="I437" s="63">
        <v>1100</v>
      </c>
      <c r="J437" s="63">
        <f t="shared" ref="J437:J439" si="253">I437/E437*100</f>
        <v>100</v>
      </c>
      <c r="K437" s="63">
        <f>H437/E437*100</f>
        <v>100</v>
      </c>
      <c r="L437" s="63">
        <f>H437/F437*100</f>
        <v>100</v>
      </c>
    </row>
    <row r="438" spans="1:12" s="96" customFormat="1" ht="55.2" customHeight="1" x14ac:dyDescent="0.25">
      <c r="A438" s="316"/>
      <c r="B438" s="318"/>
      <c r="C438" s="317"/>
      <c r="D438" s="1" t="s">
        <v>26</v>
      </c>
      <c r="E438" s="67">
        <v>0</v>
      </c>
      <c r="F438" s="63">
        <v>1100</v>
      </c>
      <c r="G438" s="64"/>
      <c r="H438" s="63">
        <v>1100</v>
      </c>
      <c r="I438" s="63">
        <v>1100</v>
      </c>
      <c r="J438" s="63"/>
      <c r="K438" s="63"/>
      <c r="L438" s="63">
        <f>H438/F438*100</f>
        <v>100</v>
      </c>
    </row>
    <row r="439" spans="1:12" s="96" customFormat="1" ht="33" customHeight="1" x14ac:dyDescent="0.25">
      <c r="A439" s="316"/>
      <c r="B439" s="318"/>
      <c r="C439" s="317"/>
      <c r="D439" s="1" t="s">
        <v>3</v>
      </c>
      <c r="E439" s="63">
        <v>8900</v>
      </c>
      <c r="F439" s="63">
        <v>8900</v>
      </c>
      <c r="G439" s="63">
        <v>8900</v>
      </c>
      <c r="H439" s="63">
        <v>8900</v>
      </c>
      <c r="I439" s="63">
        <v>8900</v>
      </c>
      <c r="J439" s="63">
        <f t="shared" si="253"/>
        <v>100</v>
      </c>
      <c r="K439" s="63">
        <f t="shared" ref="K439" si="254">H439/E439*100</f>
        <v>100</v>
      </c>
      <c r="L439" s="63">
        <f t="shared" ref="L439:L440" si="255">H439/F439*100</f>
        <v>100</v>
      </c>
    </row>
    <row r="440" spans="1:12" s="96" customFormat="1" ht="54" customHeight="1" x14ac:dyDescent="0.25">
      <c r="A440" s="316"/>
      <c r="B440" s="318"/>
      <c r="C440" s="317"/>
      <c r="D440" s="1" t="s">
        <v>27</v>
      </c>
      <c r="E440" s="67">
        <v>0</v>
      </c>
      <c r="F440" s="63">
        <v>8900</v>
      </c>
      <c r="G440" s="64"/>
      <c r="H440" s="63">
        <v>8900</v>
      </c>
      <c r="I440" s="63">
        <v>8900</v>
      </c>
      <c r="J440" s="63"/>
      <c r="K440" s="63"/>
      <c r="L440" s="63">
        <f t="shared" si="255"/>
        <v>100</v>
      </c>
    </row>
    <row r="441" spans="1:12" s="96" customFormat="1" ht="27" customHeight="1" x14ac:dyDescent="0.25">
      <c r="A441" s="316"/>
      <c r="B441" s="318"/>
      <c r="C441" s="317"/>
      <c r="D441" s="1" t="s">
        <v>6</v>
      </c>
      <c r="E441" s="67">
        <v>0</v>
      </c>
      <c r="F441" s="64"/>
      <c r="G441" s="64"/>
      <c r="H441" s="64"/>
      <c r="I441" s="64"/>
      <c r="J441" s="63"/>
      <c r="K441" s="63"/>
      <c r="L441" s="63"/>
    </row>
    <row r="442" spans="1:12" s="96" customFormat="1" ht="27.6" customHeight="1" x14ac:dyDescent="0.25">
      <c r="A442" s="316"/>
      <c r="B442" s="318"/>
      <c r="C442" s="317"/>
      <c r="D442" s="1" t="s">
        <v>4</v>
      </c>
      <c r="E442" s="67">
        <v>0</v>
      </c>
      <c r="F442" s="64"/>
      <c r="G442" s="64"/>
      <c r="H442" s="64"/>
      <c r="I442" s="64"/>
      <c r="J442" s="63"/>
      <c r="K442" s="63"/>
      <c r="L442" s="63"/>
    </row>
    <row r="443" spans="1:12" s="96" customFormat="1" ht="19.2" customHeight="1" x14ac:dyDescent="0.3">
      <c r="A443" s="316">
        <v>20</v>
      </c>
      <c r="B443" s="320" t="s">
        <v>75</v>
      </c>
      <c r="C443" s="317" t="s">
        <v>5</v>
      </c>
      <c r="D443" s="1" t="s">
        <v>1</v>
      </c>
      <c r="E443" s="85">
        <f>E444+E446</f>
        <v>18385.300000000003</v>
      </c>
      <c r="F443" s="63" t="s">
        <v>132</v>
      </c>
      <c r="G443" s="63" t="s">
        <v>132</v>
      </c>
      <c r="H443" s="63" t="s">
        <v>132</v>
      </c>
      <c r="I443" s="85">
        <f>I444+I446+I449</f>
        <v>18385.300000000003</v>
      </c>
      <c r="J443" s="63">
        <f>I443/E443*100</f>
        <v>100</v>
      </c>
      <c r="K443" s="63" t="s">
        <v>132</v>
      </c>
      <c r="L443" s="63" t="s">
        <v>132</v>
      </c>
    </row>
    <row r="444" spans="1:12" s="96" customFormat="1" ht="16.8" x14ac:dyDescent="0.25">
      <c r="A444" s="316"/>
      <c r="B444" s="320"/>
      <c r="C444" s="317"/>
      <c r="D444" s="1" t="s">
        <v>2</v>
      </c>
      <c r="E444" s="68">
        <f>E451+E458</f>
        <v>2022.4</v>
      </c>
      <c r="F444" s="68">
        <f t="shared" ref="F444:I445" si="256">F451+F458</f>
        <v>2022.4</v>
      </c>
      <c r="G444" s="68">
        <f t="shared" si="256"/>
        <v>2022.4</v>
      </c>
      <c r="H444" s="68">
        <f t="shared" si="256"/>
        <v>2022.4</v>
      </c>
      <c r="I444" s="68">
        <f t="shared" si="256"/>
        <v>2022.4</v>
      </c>
      <c r="J444" s="38">
        <f t="shared" ref="J444:J446" si="257">I444/E444*100</f>
        <v>100</v>
      </c>
      <c r="K444" s="38">
        <f>H444/E444*100</f>
        <v>100</v>
      </c>
      <c r="L444" s="38">
        <f>H444/F444*100</f>
        <v>100</v>
      </c>
    </row>
    <row r="445" spans="1:12" s="96" customFormat="1" ht="58.95" customHeight="1" x14ac:dyDescent="0.25">
      <c r="A445" s="316"/>
      <c r="B445" s="320"/>
      <c r="C445" s="317"/>
      <c r="D445" s="1" t="s">
        <v>26</v>
      </c>
      <c r="E445" s="68">
        <f t="shared" ref="E445:I449" si="258">E452+E459</f>
        <v>0</v>
      </c>
      <c r="F445" s="68">
        <f t="shared" si="256"/>
        <v>2022.4</v>
      </c>
      <c r="G445" s="69"/>
      <c r="H445" s="68">
        <f t="shared" si="256"/>
        <v>2022.4</v>
      </c>
      <c r="I445" s="68">
        <f t="shared" si="256"/>
        <v>2022.4</v>
      </c>
      <c r="J445" s="38"/>
      <c r="K445" s="38"/>
      <c r="L445" s="38">
        <f t="shared" ref="L445:L447" si="259">H445/F445*100</f>
        <v>100</v>
      </c>
    </row>
    <row r="446" spans="1:12" s="96" customFormat="1" ht="34.950000000000003" customHeight="1" x14ac:dyDescent="0.25">
      <c r="A446" s="316"/>
      <c r="B446" s="320"/>
      <c r="C446" s="317"/>
      <c r="D446" s="1" t="s">
        <v>3</v>
      </c>
      <c r="E446" s="68">
        <f t="shared" si="258"/>
        <v>16362.900000000001</v>
      </c>
      <c r="F446" s="68">
        <f t="shared" si="258"/>
        <v>16362.900000000001</v>
      </c>
      <c r="G446" s="68">
        <f t="shared" si="258"/>
        <v>16362.900000000001</v>
      </c>
      <c r="H446" s="68">
        <f t="shared" si="258"/>
        <v>16362.900000000001</v>
      </c>
      <c r="I446" s="68">
        <f t="shared" si="258"/>
        <v>16362.900000000001</v>
      </c>
      <c r="J446" s="38">
        <f t="shared" si="257"/>
        <v>100</v>
      </c>
      <c r="K446" s="38">
        <f t="shared" ref="K446" si="260">H446/E446*100</f>
        <v>100</v>
      </c>
      <c r="L446" s="38">
        <f t="shared" si="259"/>
        <v>100</v>
      </c>
    </row>
    <row r="447" spans="1:12" s="96" customFormat="1" ht="63.6" customHeight="1" x14ac:dyDescent="0.25">
      <c r="A447" s="316"/>
      <c r="B447" s="320"/>
      <c r="C447" s="317"/>
      <c r="D447" s="1" t="s">
        <v>27</v>
      </c>
      <c r="E447" s="68">
        <f t="shared" si="258"/>
        <v>0</v>
      </c>
      <c r="F447" s="68">
        <f t="shared" si="258"/>
        <v>16362.900000000001</v>
      </c>
      <c r="G447" s="69"/>
      <c r="H447" s="68">
        <f t="shared" si="258"/>
        <v>16362.900000000001</v>
      </c>
      <c r="I447" s="68">
        <f t="shared" si="258"/>
        <v>16362.900000000001</v>
      </c>
      <c r="J447" s="38"/>
      <c r="K447" s="38"/>
      <c r="L447" s="38">
        <f t="shared" si="259"/>
        <v>100</v>
      </c>
    </row>
    <row r="448" spans="1:12" s="96" customFormat="1" ht="27.6" x14ac:dyDescent="0.3">
      <c r="A448" s="316"/>
      <c r="B448" s="320"/>
      <c r="C448" s="317"/>
      <c r="D448" s="1" t="s">
        <v>6</v>
      </c>
      <c r="E448" s="68">
        <f t="shared" si="258"/>
        <v>0</v>
      </c>
      <c r="F448" s="70"/>
      <c r="G448" s="70"/>
      <c r="H448" s="70"/>
      <c r="I448" s="70"/>
      <c r="J448" s="63"/>
      <c r="K448" s="63"/>
      <c r="L448" s="63"/>
    </row>
    <row r="449" spans="1:12" s="96" customFormat="1" ht="41.4" customHeight="1" x14ac:dyDescent="0.3">
      <c r="A449" s="316"/>
      <c r="B449" s="320"/>
      <c r="C449" s="317"/>
      <c r="D449" s="1" t="s">
        <v>4</v>
      </c>
      <c r="E449" s="68">
        <f t="shared" si="258"/>
        <v>0</v>
      </c>
      <c r="F449" s="70"/>
      <c r="G449" s="70"/>
      <c r="H449" s="70"/>
      <c r="I449" s="70"/>
      <c r="J449" s="63"/>
      <c r="K449" s="63"/>
      <c r="L449" s="63"/>
    </row>
    <row r="450" spans="1:12" s="96" customFormat="1" ht="18.600000000000001" customHeight="1" x14ac:dyDescent="0.3">
      <c r="A450" s="316"/>
      <c r="B450" s="317" t="s">
        <v>78</v>
      </c>
      <c r="C450" s="317" t="s">
        <v>5</v>
      </c>
      <c r="D450" s="1" t="s">
        <v>1</v>
      </c>
      <c r="E450" s="72">
        <f>E451+E453</f>
        <v>15900.1</v>
      </c>
      <c r="F450" s="63" t="s">
        <v>132</v>
      </c>
      <c r="G450" s="63" t="s">
        <v>132</v>
      </c>
      <c r="H450" s="63" t="s">
        <v>132</v>
      </c>
      <c r="I450" s="85">
        <f>I451+I453</f>
        <v>15900.1</v>
      </c>
      <c r="J450" s="63">
        <f>I450/E450*100</f>
        <v>100</v>
      </c>
      <c r="K450" s="63" t="s">
        <v>132</v>
      </c>
      <c r="L450" s="63" t="s">
        <v>132</v>
      </c>
    </row>
    <row r="451" spans="1:12" s="96" customFormat="1" ht="21" customHeight="1" x14ac:dyDescent="0.25">
      <c r="A451" s="316"/>
      <c r="B451" s="317"/>
      <c r="C451" s="317"/>
      <c r="D451" s="1" t="s">
        <v>2</v>
      </c>
      <c r="E451" s="67">
        <v>1749</v>
      </c>
      <c r="F451" s="67">
        <v>1749</v>
      </c>
      <c r="G451" s="67">
        <v>1749</v>
      </c>
      <c r="H451" s="67">
        <v>1749</v>
      </c>
      <c r="I451" s="67">
        <v>1749</v>
      </c>
      <c r="J451" s="63">
        <f t="shared" ref="J451:J453" si="261">I451/E451*100</f>
        <v>100</v>
      </c>
      <c r="K451" s="63">
        <f>H451/E451*100</f>
        <v>100</v>
      </c>
      <c r="L451" s="63">
        <f>H451/F451*100</f>
        <v>100</v>
      </c>
    </row>
    <row r="452" spans="1:12" s="96" customFormat="1" ht="57" customHeight="1" x14ac:dyDescent="0.25">
      <c r="A452" s="316"/>
      <c r="B452" s="317"/>
      <c r="C452" s="317"/>
      <c r="D452" s="1" t="s">
        <v>26</v>
      </c>
      <c r="E452" s="71"/>
      <c r="F452" s="67">
        <v>1749</v>
      </c>
      <c r="G452" s="71"/>
      <c r="H452" s="67">
        <f>H451</f>
        <v>1749</v>
      </c>
      <c r="I452" s="67">
        <f>I451</f>
        <v>1749</v>
      </c>
      <c r="J452" s="63"/>
      <c r="K452" s="63"/>
      <c r="L452" s="63">
        <f t="shared" ref="L452:L454" si="262">H452/F452*100</f>
        <v>100</v>
      </c>
    </row>
    <row r="453" spans="1:12" s="96" customFormat="1" ht="29.4" customHeight="1" x14ac:dyDescent="0.25">
      <c r="A453" s="316"/>
      <c r="B453" s="317"/>
      <c r="C453" s="317"/>
      <c r="D453" s="12" t="s">
        <v>3</v>
      </c>
      <c r="E453" s="71">
        <v>14151.1</v>
      </c>
      <c r="F453" s="71">
        <v>14151.1</v>
      </c>
      <c r="G453" s="71">
        <v>14151.1</v>
      </c>
      <c r="H453" s="71">
        <v>14151.1</v>
      </c>
      <c r="I453" s="71">
        <v>14151.1</v>
      </c>
      <c r="J453" s="63">
        <f t="shared" si="261"/>
        <v>100</v>
      </c>
      <c r="K453" s="63">
        <f t="shared" ref="K453" si="263">H453/E453*100</f>
        <v>100</v>
      </c>
      <c r="L453" s="63">
        <f t="shared" si="262"/>
        <v>100</v>
      </c>
    </row>
    <row r="454" spans="1:12" s="96" customFormat="1" ht="58.95" customHeight="1" x14ac:dyDescent="0.25">
      <c r="A454" s="316"/>
      <c r="B454" s="317"/>
      <c r="C454" s="317"/>
      <c r="D454" s="1" t="s">
        <v>27</v>
      </c>
      <c r="E454" s="71"/>
      <c r="F454" s="71">
        <v>14151.1</v>
      </c>
      <c r="G454" s="71"/>
      <c r="H454" s="71">
        <f>H453</f>
        <v>14151.1</v>
      </c>
      <c r="I454" s="71">
        <f>I453</f>
        <v>14151.1</v>
      </c>
      <c r="J454" s="63"/>
      <c r="K454" s="63"/>
      <c r="L454" s="63">
        <f t="shared" si="262"/>
        <v>100</v>
      </c>
    </row>
    <row r="455" spans="1:12" s="96" customFormat="1" ht="28.95" customHeight="1" x14ac:dyDescent="0.25">
      <c r="A455" s="316"/>
      <c r="B455" s="317"/>
      <c r="C455" s="317"/>
      <c r="D455" s="12" t="s">
        <v>6</v>
      </c>
      <c r="E455" s="71"/>
      <c r="F455" s="71"/>
      <c r="G455" s="71"/>
      <c r="H455" s="71"/>
      <c r="I455" s="71"/>
      <c r="J455" s="63"/>
      <c r="K455" s="63"/>
      <c r="L455" s="63"/>
    </row>
    <row r="456" spans="1:12" s="96" customFormat="1" ht="41.4" customHeight="1" x14ac:dyDescent="0.3">
      <c r="A456" s="316"/>
      <c r="B456" s="317"/>
      <c r="C456" s="317"/>
      <c r="D456" s="12" t="s">
        <v>4</v>
      </c>
      <c r="E456" s="72"/>
      <c r="F456" s="72"/>
      <c r="G456" s="72"/>
      <c r="H456" s="72"/>
      <c r="I456" s="72"/>
      <c r="J456" s="63"/>
      <c r="K456" s="63"/>
      <c r="L456" s="63"/>
    </row>
    <row r="457" spans="1:12" s="96" customFormat="1" ht="16.95" customHeight="1" x14ac:dyDescent="0.25">
      <c r="A457" s="316"/>
      <c r="B457" s="317" t="s">
        <v>79</v>
      </c>
      <c r="C457" s="317" t="s">
        <v>5</v>
      </c>
      <c r="D457" s="1" t="s">
        <v>1</v>
      </c>
      <c r="E457" s="63">
        <f>E458+E460+E462+E463</f>
        <v>2485.2000000000003</v>
      </c>
      <c r="F457" s="63" t="s">
        <v>132</v>
      </c>
      <c r="G457" s="63" t="s">
        <v>132</v>
      </c>
      <c r="H457" s="63" t="s">
        <v>132</v>
      </c>
      <c r="I457" s="63">
        <f t="shared" ref="I457" si="264">I458+I460+I462+I463</f>
        <v>2485.2000000000003</v>
      </c>
      <c r="J457" s="63">
        <f>I457/E457*100</f>
        <v>100</v>
      </c>
      <c r="K457" s="63" t="s">
        <v>132</v>
      </c>
      <c r="L457" s="63" t="s">
        <v>132</v>
      </c>
    </row>
    <row r="458" spans="1:12" s="96" customFormat="1" ht="16.8" x14ac:dyDescent="0.25">
      <c r="A458" s="316"/>
      <c r="B458" s="317"/>
      <c r="C458" s="317"/>
      <c r="D458" s="1" t="s">
        <v>2</v>
      </c>
      <c r="E458" s="63">
        <v>273.39999999999998</v>
      </c>
      <c r="F458" s="63">
        <v>273.39999999999998</v>
      </c>
      <c r="G458" s="63">
        <v>273.39999999999998</v>
      </c>
      <c r="H458" s="63">
        <v>273.39999999999998</v>
      </c>
      <c r="I458" s="63">
        <v>273.39999999999998</v>
      </c>
      <c r="J458" s="63">
        <f t="shared" ref="J458:J460" si="265">I458/E458*100</f>
        <v>100</v>
      </c>
      <c r="K458" s="63">
        <f>H458/E458*100</f>
        <v>100</v>
      </c>
      <c r="L458" s="63">
        <f>H458/F458*100</f>
        <v>100</v>
      </c>
    </row>
    <row r="459" spans="1:12" s="96" customFormat="1" ht="41.4" x14ac:dyDescent="0.25">
      <c r="A459" s="316"/>
      <c r="B459" s="317"/>
      <c r="C459" s="317"/>
      <c r="D459" s="1" t="s">
        <v>26</v>
      </c>
      <c r="E459" s="65"/>
      <c r="F459" s="63">
        <v>273.39999999999998</v>
      </c>
      <c r="G459" s="64"/>
      <c r="H459" s="63">
        <v>273.39999999999998</v>
      </c>
      <c r="I459" s="63">
        <v>273.39999999999998</v>
      </c>
      <c r="J459" s="63"/>
      <c r="K459" s="63"/>
      <c r="L459" s="63">
        <f t="shared" ref="L459:L461" si="266">H459/F459*100</f>
        <v>100</v>
      </c>
    </row>
    <row r="460" spans="1:12" s="96" customFormat="1" ht="27.6" x14ac:dyDescent="0.25">
      <c r="A460" s="316"/>
      <c r="B460" s="317"/>
      <c r="C460" s="317"/>
      <c r="D460" s="1" t="s">
        <v>3</v>
      </c>
      <c r="E460" s="63">
        <v>2211.8000000000002</v>
      </c>
      <c r="F460" s="63">
        <v>2211.8000000000002</v>
      </c>
      <c r="G460" s="63">
        <v>2211.8000000000002</v>
      </c>
      <c r="H460" s="63">
        <v>2211.8000000000002</v>
      </c>
      <c r="I460" s="63">
        <v>2211.8000000000002</v>
      </c>
      <c r="J460" s="63">
        <f t="shared" si="265"/>
        <v>100</v>
      </c>
      <c r="K460" s="63">
        <f t="shared" ref="K460" si="267">H460/E460*100</f>
        <v>100</v>
      </c>
      <c r="L460" s="63">
        <f t="shared" si="266"/>
        <v>100</v>
      </c>
    </row>
    <row r="461" spans="1:12" s="96" customFormat="1" ht="55.2" x14ac:dyDescent="0.25">
      <c r="A461" s="316"/>
      <c r="B461" s="317"/>
      <c r="C461" s="317"/>
      <c r="D461" s="1" t="s">
        <v>27</v>
      </c>
      <c r="E461" s="65"/>
      <c r="F461" s="63">
        <v>2211.8000000000002</v>
      </c>
      <c r="G461" s="64"/>
      <c r="H461" s="63">
        <v>2211.8000000000002</v>
      </c>
      <c r="I461" s="63">
        <v>2211.8000000000002</v>
      </c>
      <c r="J461" s="63"/>
      <c r="K461" s="63"/>
      <c r="L461" s="63">
        <f t="shared" si="266"/>
        <v>100</v>
      </c>
    </row>
    <row r="462" spans="1:12" s="96" customFormat="1" ht="27.6" x14ac:dyDescent="0.25">
      <c r="A462" s="316"/>
      <c r="B462" s="317"/>
      <c r="C462" s="317"/>
      <c r="D462" s="1" t="s">
        <v>6</v>
      </c>
      <c r="E462" s="65"/>
      <c r="F462" s="64"/>
      <c r="G462" s="64"/>
      <c r="H462" s="64"/>
      <c r="I462" s="64"/>
      <c r="J462" s="63"/>
      <c r="K462" s="63"/>
      <c r="L462" s="63"/>
    </row>
    <row r="463" spans="1:12" s="96" customFormat="1" ht="27.6" x14ac:dyDescent="0.25">
      <c r="A463" s="316"/>
      <c r="B463" s="317"/>
      <c r="C463" s="317"/>
      <c r="D463" s="1" t="s">
        <v>4</v>
      </c>
      <c r="E463" s="65"/>
      <c r="F463" s="64"/>
      <c r="G463" s="64"/>
      <c r="H463" s="64"/>
      <c r="I463" s="64"/>
      <c r="J463" s="63"/>
      <c r="K463" s="63"/>
      <c r="L463" s="63"/>
    </row>
    <row r="464" spans="1:12" s="96" customFormat="1" ht="16.8" x14ac:dyDescent="0.25">
      <c r="B464" s="102"/>
      <c r="C464" s="103"/>
      <c r="D464" s="97"/>
      <c r="E464" s="98"/>
      <c r="F464" s="98"/>
      <c r="G464" s="98"/>
      <c r="H464" s="98"/>
      <c r="I464" s="98"/>
      <c r="J464" s="98"/>
      <c r="K464" s="98"/>
      <c r="L464" s="98"/>
    </row>
    <row r="465" spans="2:12" s="96" customFormat="1" ht="16.8" x14ac:dyDescent="0.25">
      <c r="B465" s="102"/>
      <c r="C465" s="103"/>
      <c r="D465" s="97"/>
      <c r="E465" s="98"/>
      <c r="F465" s="98"/>
      <c r="G465" s="98"/>
      <c r="H465" s="98"/>
      <c r="I465" s="98"/>
      <c r="J465" s="98"/>
      <c r="K465" s="98"/>
      <c r="L465" s="98"/>
    </row>
    <row r="466" spans="2:12" s="96" customFormat="1" ht="16.8" x14ac:dyDescent="0.25">
      <c r="B466" s="102"/>
      <c r="C466" s="103"/>
      <c r="D466" s="97"/>
      <c r="E466" s="100"/>
      <c r="F466" s="99"/>
      <c r="G466" s="99"/>
      <c r="H466" s="99"/>
      <c r="I466" s="99"/>
      <c r="J466" s="99"/>
      <c r="K466" s="99"/>
      <c r="L466" s="99"/>
    </row>
    <row r="467" spans="2:12" ht="16.8" x14ac:dyDescent="0.25">
      <c r="C467" s="105"/>
      <c r="D467" s="97"/>
    </row>
    <row r="468" spans="2:12" ht="16.8" x14ac:dyDescent="0.25">
      <c r="C468" s="105"/>
      <c r="D468" s="97"/>
    </row>
    <row r="469" spans="2:12" ht="16.8" x14ac:dyDescent="0.25">
      <c r="C469" s="105"/>
      <c r="D469" s="97"/>
    </row>
    <row r="470" spans="2:12" ht="16.8" x14ac:dyDescent="0.25">
      <c r="C470" s="105"/>
      <c r="D470" s="97"/>
    </row>
    <row r="471" spans="2:12" ht="16.8" x14ac:dyDescent="0.25">
      <c r="C471" s="105"/>
      <c r="D471" s="97"/>
      <c r="E471" s="98"/>
      <c r="F471" s="98"/>
      <c r="G471" s="98"/>
      <c r="H471" s="98"/>
      <c r="I471" s="98"/>
      <c r="J471" s="98"/>
      <c r="K471" s="98"/>
      <c r="L471" s="98"/>
    </row>
    <row r="472" spans="2:12" ht="16.8" x14ac:dyDescent="0.25">
      <c r="C472" s="105"/>
      <c r="D472" s="97"/>
      <c r="E472" s="98"/>
      <c r="F472" s="98"/>
      <c r="G472" s="98"/>
      <c r="H472" s="98"/>
      <c r="I472" s="98"/>
      <c r="J472" s="98"/>
      <c r="K472" s="98"/>
      <c r="L472" s="98"/>
    </row>
    <row r="473" spans="2:12" ht="13.95" customHeight="1" x14ac:dyDescent="0.25">
      <c r="C473" s="105"/>
      <c r="D473" s="97"/>
    </row>
    <row r="474" spans="2:12" ht="13.95" customHeight="1" x14ac:dyDescent="0.25">
      <c r="C474" s="105"/>
      <c r="D474" s="97"/>
    </row>
    <row r="475" spans="2:12" ht="13.95" customHeight="1" x14ac:dyDescent="0.25">
      <c r="C475" s="105"/>
      <c r="D475" s="97"/>
    </row>
    <row r="476" spans="2:12" ht="13.95" customHeight="1" x14ac:dyDescent="0.25">
      <c r="C476" s="105"/>
      <c r="D476" s="97"/>
    </row>
    <row r="477" spans="2:12" ht="13.95" customHeight="1" x14ac:dyDescent="0.25">
      <c r="C477" s="105"/>
      <c r="D477" s="97"/>
    </row>
    <row r="480" spans="2:12" ht="13.95" customHeight="1" x14ac:dyDescent="0.25"/>
    <row r="481" ht="13.95" customHeight="1" x14ac:dyDescent="0.25"/>
    <row r="482" ht="13.95" customHeight="1" x14ac:dyDescent="0.25"/>
    <row r="483" ht="13.95" customHeight="1" x14ac:dyDescent="0.25"/>
    <row r="484" ht="13.95" customHeight="1" x14ac:dyDescent="0.25"/>
  </sheetData>
  <mergeCells count="157">
    <mergeCell ref="B443:B449"/>
    <mergeCell ref="C443:C449"/>
    <mergeCell ref="B429:B435"/>
    <mergeCell ref="C429:C435"/>
    <mergeCell ref="B436:B442"/>
    <mergeCell ref="C436:C442"/>
    <mergeCell ref="C380:C386"/>
    <mergeCell ref="C239:C245"/>
    <mergeCell ref="B302:B308"/>
    <mergeCell ref="B309:B315"/>
    <mergeCell ref="B316:B322"/>
    <mergeCell ref="C253:C259"/>
    <mergeCell ref="C260:C266"/>
    <mergeCell ref="C274:C280"/>
    <mergeCell ref="C288:C294"/>
    <mergeCell ref="C401:C407"/>
    <mergeCell ref="C302:C308"/>
    <mergeCell ref="C281:C287"/>
    <mergeCell ref="C422:C428"/>
    <mergeCell ref="C408:C414"/>
    <mergeCell ref="B408:B414"/>
    <mergeCell ref="B422:B428"/>
    <mergeCell ref="C387:C393"/>
    <mergeCell ref="C379:L379"/>
    <mergeCell ref="A7:A8"/>
    <mergeCell ref="C87:C93"/>
    <mergeCell ref="B109:B115"/>
    <mergeCell ref="C109:C115"/>
    <mergeCell ref="B116:B122"/>
    <mergeCell ref="C116:C122"/>
    <mergeCell ref="C26:C32"/>
    <mergeCell ref="C25:L25"/>
    <mergeCell ref="C63:L63"/>
    <mergeCell ref="C64:C70"/>
    <mergeCell ref="H7:I7"/>
    <mergeCell ref="E7:E8"/>
    <mergeCell ref="A10:A47"/>
    <mergeCell ref="A48:A85"/>
    <mergeCell ref="A86:L86"/>
    <mergeCell ref="A87:A122"/>
    <mergeCell ref="C17:L17"/>
    <mergeCell ref="C71:L71"/>
    <mergeCell ref="C94:L94"/>
    <mergeCell ref="C95:C101"/>
    <mergeCell ref="C102:C108"/>
    <mergeCell ref="B87:B108"/>
    <mergeCell ref="A123:A150"/>
    <mergeCell ref="A151:A165"/>
    <mergeCell ref="B457:B463"/>
    <mergeCell ref="C166:C172"/>
    <mergeCell ref="C174:C180"/>
    <mergeCell ref="C189:C195"/>
    <mergeCell ref="C196:C202"/>
    <mergeCell ref="C457:C463"/>
    <mergeCell ref="B189:B195"/>
    <mergeCell ref="B196:B202"/>
    <mergeCell ref="C173:L173"/>
    <mergeCell ref="C181:L181"/>
    <mergeCell ref="B166:B188"/>
    <mergeCell ref="C182:C188"/>
    <mergeCell ref="C372:C378"/>
    <mergeCell ref="C246:C252"/>
    <mergeCell ref="B246:B252"/>
    <mergeCell ref="C204:C210"/>
    <mergeCell ref="B415:B421"/>
    <mergeCell ref="B401:B407"/>
    <mergeCell ref="B288:B294"/>
    <mergeCell ref="B351:B357"/>
    <mergeCell ref="B372:B393"/>
    <mergeCell ref="B274:B280"/>
    <mergeCell ref="B1:L1"/>
    <mergeCell ref="C10:C16"/>
    <mergeCell ref="C48:C54"/>
    <mergeCell ref="C72:C78"/>
    <mergeCell ref="C79:C85"/>
    <mergeCell ref="B2:L2"/>
    <mergeCell ref="B3:L3"/>
    <mergeCell ref="B4:L4"/>
    <mergeCell ref="B7:B8"/>
    <mergeCell ref="C7:C8"/>
    <mergeCell ref="D7:D8"/>
    <mergeCell ref="F7:F8"/>
    <mergeCell ref="G7:G8"/>
    <mergeCell ref="J7:L7"/>
    <mergeCell ref="C18:C24"/>
    <mergeCell ref="C34:C40"/>
    <mergeCell ref="C56:C62"/>
    <mergeCell ref="C41:C47"/>
    <mergeCell ref="B48:B85"/>
    <mergeCell ref="B10:B47"/>
    <mergeCell ref="C33:L33"/>
    <mergeCell ref="C55:L55"/>
    <mergeCell ref="C137:C143"/>
    <mergeCell ref="C144:C150"/>
    <mergeCell ref="C123:C129"/>
    <mergeCell ref="B144:B150"/>
    <mergeCell ref="B323:B329"/>
    <mergeCell ref="B295:B301"/>
    <mergeCell ref="B365:B371"/>
    <mergeCell ref="C211:C217"/>
    <mergeCell ref="B218:B224"/>
    <mergeCell ref="B260:B266"/>
    <mergeCell ref="B123:B129"/>
    <mergeCell ref="B137:B143"/>
    <mergeCell ref="B130:B136"/>
    <mergeCell ref="C130:C136"/>
    <mergeCell ref="B239:B245"/>
    <mergeCell ref="B232:B238"/>
    <mergeCell ref="C330:C336"/>
    <mergeCell ref="B281:B287"/>
    <mergeCell ref="C267:C273"/>
    <mergeCell ref="C358:C364"/>
    <mergeCell ref="B358:B364"/>
    <mergeCell ref="A372:A442"/>
    <mergeCell ref="C158:L158"/>
    <mergeCell ref="B211:B217"/>
    <mergeCell ref="B204:B210"/>
    <mergeCell ref="C151:C157"/>
    <mergeCell ref="B151:B165"/>
    <mergeCell ref="C159:C165"/>
    <mergeCell ref="C225:C231"/>
    <mergeCell ref="C218:C224"/>
    <mergeCell ref="C295:C301"/>
    <mergeCell ref="B253:B259"/>
    <mergeCell ref="A203:L203"/>
    <mergeCell ref="A351:A357"/>
    <mergeCell ref="A358:A364"/>
    <mergeCell ref="C232:C238"/>
    <mergeCell ref="B267:B273"/>
    <mergeCell ref="B225:B231"/>
    <mergeCell ref="A166:A188"/>
    <mergeCell ref="A189:A202"/>
    <mergeCell ref="A365:A371"/>
    <mergeCell ref="A443:A463"/>
    <mergeCell ref="A288:A350"/>
    <mergeCell ref="B344:B350"/>
    <mergeCell ref="C344:C350"/>
    <mergeCell ref="A204:A210"/>
    <mergeCell ref="A211:A217"/>
    <mergeCell ref="A218:A224"/>
    <mergeCell ref="A225:A231"/>
    <mergeCell ref="A232:A238"/>
    <mergeCell ref="A239:A245"/>
    <mergeCell ref="A246:A287"/>
    <mergeCell ref="B450:B456"/>
    <mergeCell ref="C450:C456"/>
    <mergeCell ref="C394:C400"/>
    <mergeCell ref="B394:B400"/>
    <mergeCell ref="B330:B336"/>
    <mergeCell ref="B337:B343"/>
    <mergeCell ref="C351:C357"/>
    <mergeCell ref="C415:C421"/>
    <mergeCell ref="C309:C315"/>
    <mergeCell ref="C316:C322"/>
    <mergeCell ref="C365:C371"/>
    <mergeCell ref="C337:C343"/>
    <mergeCell ref="C323:C329"/>
  </mergeCells>
  <pageMargins left="0.31496062992125984" right="0.31496062992125984" top="0.19685039370078741" bottom="0.19685039370078741" header="0.31496062992125984" footer="0.31496062992125984"/>
  <pageSetup paperSize="9" scale="67" fitToHeight="0" orientation="landscape" horizontalDpi="180" verticalDpi="180" r:id="rId1"/>
  <rowBreaks count="12" manualBreakCount="12">
    <brk id="47" max="16383" man="1"/>
    <brk id="165" max="16383" man="1"/>
    <brk id="188" max="16383" man="1"/>
    <brk id="210" max="16383" man="1"/>
    <brk id="231" max="16383" man="1"/>
    <brk id="280" max="16383" man="1"/>
    <brk id="301" max="16383" man="1"/>
    <brk id="322" max="16383" man="1"/>
    <brk id="343" max="16383" man="1"/>
    <brk id="364" max="16383" man="1"/>
    <brk id="428" max="16383" man="1"/>
    <brk id="449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2"/>
  <sheetViews>
    <sheetView topLeftCell="B1" zoomScale="70" zoomScaleNormal="70" workbookViewId="0">
      <pane ySplit="6" topLeftCell="A37" activePane="bottomLeft" state="frozen"/>
      <selection pane="bottomLeft" activeCell="C39" sqref="C39"/>
    </sheetView>
  </sheetViews>
  <sheetFormatPr defaultColWidth="8.88671875" defaultRowHeight="15.6" x14ac:dyDescent="0.3"/>
  <cols>
    <col min="1" max="1" width="56.44140625" style="3" customWidth="1"/>
    <col min="2" max="2" width="30" style="2" customWidth="1"/>
    <col min="3" max="3" width="52.21875" style="2" customWidth="1"/>
    <col min="4" max="4" width="57.44140625" style="2" customWidth="1"/>
    <col min="5" max="5" width="68.109375" style="2" customWidth="1"/>
    <col min="6" max="6" width="85.88671875" style="2" customWidth="1"/>
    <col min="7" max="7" width="15.33203125" style="2" customWidth="1"/>
    <col min="8" max="8" width="64.21875" style="2" customWidth="1"/>
    <col min="9" max="16384" width="8.88671875" style="2"/>
  </cols>
  <sheetData>
    <row r="1" spans="1:8" ht="64.2" customHeight="1" x14ac:dyDescent="0.3">
      <c r="A1" s="369" t="s">
        <v>220</v>
      </c>
      <c r="B1" s="369"/>
      <c r="C1" s="369"/>
      <c r="D1" s="369"/>
      <c r="E1" s="369"/>
      <c r="F1" s="369"/>
      <c r="G1" s="369"/>
      <c r="H1" s="369"/>
    </row>
    <row r="2" spans="1:8" ht="19.95" customHeight="1" x14ac:dyDescent="0.3">
      <c r="A2" s="57"/>
      <c r="B2" s="369" t="s">
        <v>260</v>
      </c>
      <c r="C2" s="369"/>
      <c r="D2" s="369"/>
      <c r="E2" s="369"/>
      <c r="F2" s="369"/>
      <c r="G2" s="57"/>
      <c r="H2" s="57"/>
    </row>
    <row r="3" spans="1:8" ht="16.2" thickBot="1" x14ac:dyDescent="0.35"/>
    <row r="4" spans="1:8" ht="41.4" customHeight="1" x14ac:dyDescent="0.3">
      <c r="A4" s="370" t="s">
        <v>221</v>
      </c>
      <c r="B4" s="372" t="s">
        <v>38</v>
      </c>
      <c r="C4" s="376" t="s">
        <v>361</v>
      </c>
      <c r="D4" s="377"/>
      <c r="E4" s="377"/>
      <c r="F4" s="377"/>
      <c r="G4" s="378"/>
      <c r="H4" s="374" t="s">
        <v>353</v>
      </c>
    </row>
    <row r="5" spans="1:8" ht="67.5" customHeight="1" thickBot="1" x14ac:dyDescent="0.35">
      <c r="A5" s="371"/>
      <c r="B5" s="373"/>
      <c r="C5" s="310" t="s">
        <v>222</v>
      </c>
      <c r="D5" s="310" t="s">
        <v>356</v>
      </c>
      <c r="E5" s="310" t="s">
        <v>40</v>
      </c>
      <c r="F5" s="310" t="s">
        <v>41</v>
      </c>
      <c r="G5" s="310" t="s">
        <v>42</v>
      </c>
      <c r="H5" s="375"/>
    </row>
    <row r="6" spans="1:8" ht="16.2" thickBot="1" x14ac:dyDescent="0.35">
      <c r="A6" s="30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2">
        <v>8</v>
      </c>
    </row>
    <row r="7" spans="1:8" ht="22.95" customHeight="1" thickBot="1" x14ac:dyDescent="0.35">
      <c r="A7" s="357" t="s">
        <v>10</v>
      </c>
      <c r="B7" s="358"/>
      <c r="C7" s="358"/>
      <c r="D7" s="358"/>
      <c r="E7" s="358"/>
      <c r="F7" s="359"/>
      <c r="G7" s="4"/>
      <c r="H7" s="5"/>
    </row>
    <row r="8" spans="1:8" ht="22.95" customHeight="1" thickBot="1" x14ac:dyDescent="0.35">
      <c r="A8" s="357" t="s">
        <v>223</v>
      </c>
      <c r="B8" s="358"/>
      <c r="C8" s="358"/>
      <c r="D8" s="358"/>
      <c r="E8" s="358"/>
      <c r="F8" s="358"/>
      <c r="G8" s="358"/>
      <c r="H8" s="360"/>
    </row>
    <row r="9" spans="1:8" ht="20.399999999999999" customHeight="1" thickBot="1" x14ac:dyDescent="0.35">
      <c r="A9" s="365" t="s">
        <v>37</v>
      </c>
      <c r="B9" s="366"/>
      <c r="C9" s="366"/>
      <c r="D9" s="366"/>
      <c r="E9" s="366"/>
      <c r="F9" s="366"/>
      <c r="G9" s="366"/>
      <c r="H9" s="367"/>
    </row>
    <row r="10" spans="1:8" ht="76.8" customHeight="1" x14ac:dyDescent="0.3">
      <c r="A10" s="127" t="s">
        <v>65</v>
      </c>
      <c r="B10" s="35" t="s">
        <v>136</v>
      </c>
      <c r="C10" s="157"/>
      <c r="D10" s="158"/>
      <c r="E10" s="35" t="s">
        <v>302</v>
      </c>
      <c r="F10" s="306" t="s">
        <v>303</v>
      </c>
      <c r="G10" s="309">
        <f>0.484/0.423*100</f>
        <v>114.42080378250591</v>
      </c>
      <c r="H10" s="28"/>
    </row>
    <row r="11" spans="1:8" ht="81" customHeight="1" x14ac:dyDescent="0.3">
      <c r="A11" s="60" t="s">
        <v>149</v>
      </c>
      <c r="B11" s="9" t="s">
        <v>39</v>
      </c>
      <c r="C11" s="307" t="s">
        <v>305</v>
      </c>
      <c r="D11" s="307" t="s">
        <v>488</v>
      </c>
      <c r="E11" s="9"/>
      <c r="F11" s="307" t="s">
        <v>357</v>
      </c>
      <c r="G11" s="309">
        <v>1461.06</v>
      </c>
      <c r="H11" s="13"/>
    </row>
    <row r="12" spans="1:8" ht="96.6" customHeight="1" x14ac:dyDescent="0.3">
      <c r="A12" s="137" t="s">
        <v>66</v>
      </c>
      <c r="B12" s="305" t="s">
        <v>9</v>
      </c>
      <c r="C12" s="306" t="s">
        <v>306</v>
      </c>
      <c r="D12" s="305" t="s">
        <v>358</v>
      </c>
      <c r="E12" s="305" t="s">
        <v>224</v>
      </c>
      <c r="F12" s="305" t="s">
        <v>304</v>
      </c>
      <c r="G12" s="27">
        <v>100</v>
      </c>
      <c r="H12" s="13"/>
    </row>
    <row r="13" spans="1:8" ht="55.95" customHeight="1" x14ac:dyDescent="0.3">
      <c r="A13" s="61" t="s">
        <v>61</v>
      </c>
      <c r="B13" s="307" t="s">
        <v>39</v>
      </c>
      <c r="C13" s="344" t="s">
        <v>307</v>
      </c>
      <c r="D13" s="344" t="s">
        <v>364</v>
      </c>
      <c r="E13" s="128"/>
      <c r="F13" s="307"/>
      <c r="G13" s="260"/>
      <c r="H13" s="307"/>
    </row>
    <row r="14" spans="1:8" ht="97.2" customHeight="1" x14ac:dyDescent="0.3">
      <c r="A14" s="60" t="s">
        <v>67</v>
      </c>
      <c r="B14" s="307" t="s">
        <v>39</v>
      </c>
      <c r="C14" s="345"/>
      <c r="D14" s="345"/>
      <c r="E14" s="361" t="s">
        <v>308</v>
      </c>
      <c r="F14" s="54" t="s">
        <v>499</v>
      </c>
      <c r="G14" s="363">
        <f>26/24*100</f>
        <v>108.33333333333333</v>
      </c>
      <c r="H14" s="28"/>
    </row>
    <row r="15" spans="1:8" ht="62.4" customHeight="1" x14ac:dyDescent="0.3">
      <c r="A15" s="60" t="s">
        <v>55</v>
      </c>
      <c r="B15" s="307" t="s">
        <v>39</v>
      </c>
      <c r="C15" s="345"/>
      <c r="D15" s="345"/>
      <c r="E15" s="362"/>
      <c r="F15" s="18" t="s">
        <v>309</v>
      </c>
      <c r="G15" s="364"/>
      <c r="H15" s="13"/>
    </row>
    <row r="16" spans="1:8" ht="199.8" customHeight="1" thickBot="1" x14ac:dyDescent="0.35">
      <c r="A16" s="301" t="s">
        <v>56</v>
      </c>
      <c r="B16" s="304" t="s">
        <v>39</v>
      </c>
      <c r="C16" s="345"/>
      <c r="D16" s="356"/>
      <c r="E16" s="129" t="s">
        <v>129</v>
      </c>
      <c r="F16" s="129" t="s">
        <v>368</v>
      </c>
      <c r="G16" s="265">
        <v>100</v>
      </c>
      <c r="H16" s="55"/>
    </row>
    <row r="17" spans="1:8" ht="24" customHeight="1" thickBot="1" x14ac:dyDescent="0.35">
      <c r="A17" s="349" t="s">
        <v>225</v>
      </c>
      <c r="B17" s="350"/>
      <c r="C17" s="350"/>
      <c r="D17" s="350"/>
      <c r="E17" s="350"/>
      <c r="F17" s="350"/>
      <c r="G17" s="350"/>
      <c r="H17" s="351"/>
    </row>
    <row r="18" spans="1:8" ht="78.599999999999994" customHeight="1" x14ac:dyDescent="0.3">
      <c r="A18" s="302" t="s">
        <v>18</v>
      </c>
      <c r="B18" s="306" t="s">
        <v>39</v>
      </c>
      <c r="C18" s="306" t="s">
        <v>310</v>
      </c>
      <c r="D18" s="306" t="s">
        <v>359</v>
      </c>
      <c r="E18" s="308" t="s">
        <v>229</v>
      </c>
      <c r="F18" s="306" t="s">
        <v>313</v>
      </c>
      <c r="G18" s="309">
        <f>5410/5402*100</f>
        <v>100.14809329877824</v>
      </c>
      <c r="H18" s="19"/>
    </row>
    <row r="19" spans="1:8" ht="94.2" customHeight="1" x14ac:dyDescent="0.3">
      <c r="A19" s="339" t="s">
        <v>19</v>
      </c>
      <c r="B19" s="344" t="s">
        <v>39</v>
      </c>
      <c r="C19" s="344" t="s">
        <v>319</v>
      </c>
      <c r="D19" s="344" t="s">
        <v>360</v>
      </c>
      <c r="E19" s="128" t="s">
        <v>230</v>
      </c>
      <c r="F19" s="18" t="s">
        <v>314</v>
      </c>
      <c r="G19" s="27">
        <f>595.8/494.6*100</f>
        <v>120.46097856854021</v>
      </c>
      <c r="H19" s="13"/>
    </row>
    <row r="20" spans="1:8" ht="184.8" customHeight="1" x14ac:dyDescent="0.3">
      <c r="A20" s="340"/>
      <c r="B20" s="347"/>
      <c r="C20" s="347"/>
      <c r="D20" s="347"/>
      <c r="E20" s="128" t="s">
        <v>231</v>
      </c>
      <c r="F20" s="18" t="s">
        <v>311</v>
      </c>
      <c r="G20" s="27">
        <f>7.65/12.1*100</f>
        <v>63.223140495867767</v>
      </c>
      <c r="H20" s="13" t="s">
        <v>312</v>
      </c>
    </row>
    <row r="21" spans="1:8" ht="92.4" customHeight="1" x14ac:dyDescent="0.3">
      <c r="A21" s="138" t="s">
        <v>20</v>
      </c>
      <c r="B21" s="18" t="s">
        <v>9</v>
      </c>
      <c r="C21" s="18" t="s">
        <v>320</v>
      </c>
      <c r="D21" s="18" t="s">
        <v>362</v>
      </c>
      <c r="E21" s="139" t="s">
        <v>253</v>
      </c>
      <c r="F21" s="18" t="s">
        <v>131</v>
      </c>
      <c r="G21" s="8">
        <v>100</v>
      </c>
      <c r="H21" s="20"/>
    </row>
    <row r="22" spans="1:8" ht="96.6" customHeight="1" x14ac:dyDescent="0.3">
      <c r="A22" s="130" t="s">
        <v>21</v>
      </c>
      <c r="B22" s="307" t="s">
        <v>9</v>
      </c>
      <c r="C22" s="307" t="s">
        <v>321</v>
      </c>
      <c r="D22" s="307" t="s">
        <v>363</v>
      </c>
      <c r="E22" s="128" t="s">
        <v>232</v>
      </c>
      <c r="F22" s="307" t="s">
        <v>315</v>
      </c>
      <c r="G22" s="27">
        <v>100</v>
      </c>
      <c r="H22" s="20"/>
    </row>
    <row r="23" spans="1:8" ht="165" customHeight="1" x14ac:dyDescent="0.3">
      <c r="A23" s="339" t="s">
        <v>256</v>
      </c>
      <c r="B23" s="344" t="s">
        <v>39</v>
      </c>
      <c r="C23" s="344" t="s">
        <v>322</v>
      </c>
      <c r="D23" s="344" t="s">
        <v>393</v>
      </c>
      <c r="E23" s="128" t="s">
        <v>317</v>
      </c>
      <c r="F23" s="307" t="s">
        <v>369</v>
      </c>
      <c r="G23" s="27">
        <v>100</v>
      </c>
      <c r="H23" s="20"/>
    </row>
    <row r="24" spans="1:8" ht="167.4" customHeight="1" x14ac:dyDescent="0.3">
      <c r="A24" s="340"/>
      <c r="B24" s="347"/>
      <c r="C24" s="347"/>
      <c r="D24" s="347"/>
      <c r="E24" s="128" t="s">
        <v>316</v>
      </c>
      <c r="F24" s="307" t="s">
        <v>468</v>
      </c>
      <c r="G24" s="265">
        <v>100</v>
      </c>
      <c r="H24" s="20"/>
    </row>
    <row r="25" spans="1:8" ht="171.6" customHeight="1" x14ac:dyDescent="0.3">
      <c r="A25" s="130" t="s">
        <v>68</v>
      </c>
      <c r="B25" s="307" t="s">
        <v>39</v>
      </c>
      <c r="C25" s="307" t="s">
        <v>323</v>
      </c>
      <c r="D25" s="307" t="s">
        <v>367</v>
      </c>
      <c r="E25" s="128" t="s">
        <v>233</v>
      </c>
      <c r="F25" s="128" t="s">
        <v>481</v>
      </c>
      <c r="G25" s="11">
        <f>46982.028/47270.4*100</f>
        <v>99.389952274573517</v>
      </c>
      <c r="H25" s="313" t="s">
        <v>487</v>
      </c>
    </row>
    <row r="26" spans="1:8" ht="167.4" customHeight="1" x14ac:dyDescent="0.3">
      <c r="A26" s="130" t="s">
        <v>69</v>
      </c>
      <c r="B26" s="307" t="s">
        <v>39</v>
      </c>
      <c r="C26" s="307" t="s">
        <v>370</v>
      </c>
      <c r="D26" s="307" t="s">
        <v>371</v>
      </c>
      <c r="E26" s="128"/>
      <c r="F26" s="307"/>
      <c r="G26" s="27">
        <f>1.388/0.5*100</f>
        <v>277.59999999999997</v>
      </c>
      <c r="H26" s="13"/>
    </row>
    <row r="27" spans="1:8" ht="113.4" customHeight="1" x14ac:dyDescent="0.3">
      <c r="A27" s="339" t="s">
        <v>154</v>
      </c>
      <c r="B27" s="344" t="s">
        <v>39</v>
      </c>
      <c r="C27" s="337"/>
      <c r="D27" s="337"/>
      <c r="E27" s="128" t="s">
        <v>318</v>
      </c>
      <c r="F27" s="18" t="s">
        <v>326</v>
      </c>
      <c r="G27" s="27">
        <f>695.07/557*100</f>
        <v>124.78815080789947</v>
      </c>
      <c r="H27" s="13"/>
    </row>
    <row r="28" spans="1:8" ht="60.6" customHeight="1" x14ac:dyDescent="0.3">
      <c r="A28" s="340"/>
      <c r="B28" s="347"/>
      <c r="C28" s="338"/>
      <c r="D28" s="338"/>
      <c r="E28" s="128" t="s">
        <v>325</v>
      </c>
      <c r="F28" s="307" t="s">
        <v>324</v>
      </c>
      <c r="G28" s="27">
        <f>18.4/12.5*100</f>
        <v>147.19999999999999</v>
      </c>
      <c r="H28" s="13"/>
    </row>
    <row r="29" spans="1:8" ht="130.80000000000001" customHeight="1" x14ac:dyDescent="0.3">
      <c r="A29" s="303" t="s">
        <v>70</v>
      </c>
      <c r="B29" s="304" t="s">
        <v>39</v>
      </c>
      <c r="C29" s="304"/>
      <c r="D29" s="304"/>
      <c r="E29" s="307" t="s">
        <v>234</v>
      </c>
      <c r="F29" s="307" t="s">
        <v>327</v>
      </c>
      <c r="G29" s="27">
        <v>100</v>
      </c>
      <c r="H29" s="13"/>
    </row>
    <row r="30" spans="1:8" ht="147.6" customHeight="1" x14ac:dyDescent="0.3">
      <c r="A30" s="303" t="s">
        <v>71</v>
      </c>
      <c r="B30" s="304" t="s">
        <v>39</v>
      </c>
      <c r="C30" s="299"/>
      <c r="D30" s="299"/>
      <c r="E30" s="307" t="s">
        <v>237</v>
      </c>
      <c r="F30" s="18" t="s">
        <v>470</v>
      </c>
      <c r="G30" s="27">
        <f>121.6/106.8*100</f>
        <v>113.85767790262172</v>
      </c>
      <c r="H30" s="13"/>
    </row>
    <row r="31" spans="1:8" ht="153" customHeight="1" x14ac:dyDescent="0.3">
      <c r="A31" s="33" t="s">
        <v>72</v>
      </c>
      <c r="B31" s="307" t="s">
        <v>39</v>
      </c>
      <c r="C31" s="307"/>
      <c r="D31" s="307"/>
      <c r="E31" s="307" t="s">
        <v>236</v>
      </c>
      <c r="F31" s="307" t="s">
        <v>500</v>
      </c>
      <c r="G31" s="22">
        <v>100</v>
      </c>
      <c r="H31" s="13"/>
    </row>
    <row r="32" spans="1:8" ht="147.6" customHeight="1" x14ac:dyDescent="0.3">
      <c r="A32" s="332" t="s">
        <v>155</v>
      </c>
      <c r="B32" s="344" t="s">
        <v>39</v>
      </c>
      <c r="C32" s="344"/>
      <c r="D32" s="337"/>
      <c r="E32" s="307" t="s">
        <v>235</v>
      </c>
      <c r="F32" s="307" t="s">
        <v>473</v>
      </c>
      <c r="G32" s="22">
        <f>1.9/0.63*100</f>
        <v>301.58730158730157</v>
      </c>
      <c r="H32" s="13"/>
    </row>
    <row r="33" spans="1:8" ht="41.4" customHeight="1" x14ac:dyDescent="0.3">
      <c r="A33" s="333"/>
      <c r="B33" s="345"/>
      <c r="C33" s="345"/>
      <c r="D33" s="348"/>
      <c r="E33" s="307" t="s">
        <v>124</v>
      </c>
      <c r="F33" s="307" t="s">
        <v>491</v>
      </c>
      <c r="G33" s="27">
        <f>5.8/2.8*100</f>
        <v>207.14285714285717</v>
      </c>
      <c r="H33" s="13"/>
    </row>
    <row r="34" spans="1:8" ht="39.6" customHeight="1" x14ac:dyDescent="0.3">
      <c r="A34" s="346"/>
      <c r="B34" s="347"/>
      <c r="C34" s="347"/>
      <c r="D34" s="338"/>
      <c r="E34" s="307" t="s">
        <v>244</v>
      </c>
      <c r="F34" s="307" t="s">
        <v>492</v>
      </c>
      <c r="G34" s="27">
        <f>1.8/1.2*100</f>
        <v>150</v>
      </c>
      <c r="H34" s="13"/>
    </row>
    <row r="35" spans="1:8" ht="121.2" customHeight="1" x14ac:dyDescent="0.35">
      <c r="A35" s="33" t="s">
        <v>156</v>
      </c>
      <c r="B35" s="307" t="s">
        <v>39</v>
      </c>
      <c r="C35" s="307" t="s">
        <v>338</v>
      </c>
      <c r="D35" s="307" t="s">
        <v>471</v>
      </c>
      <c r="E35" s="307"/>
      <c r="F35" s="307"/>
      <c r="G35" s="21">
        <f>121.6/106*100</f>
        <v>114.71698113207547</v>
      </c>
      <c r="H35" s="6"/>
    </row>
    <row r="36" spans="1:8" ht="187.95" customHeight="1" x14ac:dyDescent="0.3">
      <c r="A36" s="33" t="s">
        <v>57</v>
      </c>
      <c r="B36" s="307" t="s">
        <v>39</v>
      </c>
      <c r="C36" s="307"/>
      <c r="D36" s="307"/>
      <c r="E36" s="307" t="s">
        <v>241</v>
      </c>
      <c r="F36" s="18" t="s">
        <v>474</v>
      </c>
      <c r="G36" s="27">
        <f>15.5/14.5*100</f>
        <v>106.89655172413792</v>
      </c>
      <c r="H36" s="13"/>
    </row>
    <row r="37" spans="1:8" ht="166.2" customHeight="1" x14ac:dyDescent="0.3">
      <c r="A37" s="33" t="s">
        <v>133</v>
      </c>
      <c r="B37" s="307" t="s">
        <v>39</v>
      </c>
      <c r="C37" s="307"/>
      <c r="D37" s="307"/>
      <c r="E37" s="307" t="s">
        <v>238</v>
      </c>
      <c r="F37" s="18" t="s">
        <v>328</v>
      </c>
      <c r="G37" s="27">
        <f>10.549/10.4*100</f>
        <v>101.43269230769229</v>
      </c>
      <c r="H37" s="20"/>
    </row>
    <row r="38" spans="1:8" ht="99" customHeight="1" x14ac:dyDescent="0.3">
      <c r="A38" s="33" t="s">
        <v>58</v>
      </c>
      <c r="B38" s="307" t="s">
        <v>39</v>
      </c>
      <c r="C38" s="307"/>
      <c r="D38" s="307"/>
      <c r="E38" s="307" t="s">
        <v>329</v>
      </c>
      <c r="F38" s="18" t="s">
        <v>475</v>
      </c>
      <c r="G38" s="27">
        <f>7.82/4*100</f>
        <v>195.5</v>
      </c>
      <c r="H38" s="13"/>
    </row>
    <row r="39" spans="1:8" ht="99" customHeight="1" x14ac:dyDescent="0.3">
      <c r="A39" s="33" t="s">
        <v>59</v>
      </c>
      <c r="B39" s="307" t="s">
        <v>39</v>
      </c>
      <c r="C39" s="307"/>
      <c r="D39" s="307"/>
      <c r="E39" s="307" t="s">
        <v>330</v>
      </c>
      <c r="F39" s="18" t="s">
        <v>476</v>
      </c>
      <c r="G39" s="27">
        <f>32.61/18.5*100</f>
        <v>176.27027027027026</v>
      </c>
      <c r="H39" s="13"/>
    </row>
    <row r="40" spans="1:8" ht="164.4" customHeight="1" x14ac:dyDescent="0.3">
      <c r="A40" s="332" t="s">
        <v>60</v>
      </c>
      <c r="B40" s="344" t="s">
        <v>39</v>
      </c>
      <c r="C40" s="337"/>
      <c r="D40" s="337"/>
      <c r="E40" s="307" t="s">
        <v>331</v>
      </c>
      <c r="F40" s="307" t="s">
        <v>477</v>
      </c>
      <c r="G40" s="27">
        <f>1167.25/960*100</f>
        <v>121.58854166666666</v>
      </c>
      <c r="H40" s="13"/>
    </row>
    <row r="41" spans="1:8" ht="48.6" customHeight="1" x14ac:dyDescent="0.3">
      <c r="A41" s="333"/>
      <c r="B41" s="345"/>
      <c r="C41" s="348"/>
      <c r="D41" s="348"/>
      <c r="E41" s="307" t="s">
        <v>125</v>
      </c>
      <c r="F41" s="307" t="s">
        <v>332</v>
      </c>
      <c r="G41" s="27">
        <f>1.06/1*100</f>
        <v>106</v>
      </c>
      <c r="H41" s="13"/>
    </row>
    <row r="42" spans="1:8" ht="37.799999999999997" customHeight="1" x14ac:dyDescent="0.3">
      <c r="A42" s="333"/>
      <c r="B42" s="345"/>
      <c r="C42" s="348"/>
      <c r="D42" s="348"/>
      <c r="E42" s="307" t="s">
        <v>333</v>
      </c>
      <c r="F42" s="307" t="s">
        <v>334</v>
      </c>
      <c r="G42" s="27">
        <f>53.2/43*100</f>
        <v>123.72093023255815</v>
      </c>
      <c r="H42" s="13"/>
    </row>
    <row r="43" spans="1:8" ht="121.2" customHeight="1" x14ac:dyDescent="0.3">
      <c r="A43" s="333"/>
      <c r="B43" s="345"/>
      <c r="C43" s="348"/>
      <c r="D43" s="348"/>
      <c r="E43" s="307" t="s">
        <v>335</v>
      </c>
      <c r="F43" s="307" t="s">
        <v>493</v>
      </c>
      <c r="G43" s="27">
        <f>337.4/520*100</f>
        <v>64.884615384615387</v>
      </c>
      <c r="H43" s="13" t="s">
        <v>336</v>
      </c>
    </row>
    <row r="44" spans="1:8" ht="52.95" customHeight="1" x14ac:dyDescent="0.3">
      <c r="A44" s="333"/>
      <c r="B44" s="345"/>
      <c r="C44" s="348"/>
      <c r="D44" s="348"/>
      <c r="E44" s="307" t="s">
        <v>239</v>
      </c>
      <c r="F44" s="307" t="s">
        <v>494</v>
      </c>
      <c r="G44" s="27">
        <f>315/267.5*100</f>
        <v>117.75700934579439</v>
      </c>
      <c r="H44" s="13"/>
    </row>
    <row r="45" spans="1:8" ht="27.6" customHeight="1" x14ac:dyDescent="0.3">
      <c r="A45" s="333"/>
      <c r="B45" s="345"/>
      <c r="C45" s="348"/>
      <c r="D45" s="348"/>
      <c r="E45" s="307" t="s">
        <v>126</v>
      </c>
      <c r="F45" s="307" t="s">
        <v>495</v>
      </c>
      <c r="G45" s="27">
        <f>58.9/57.8*100</f>
        <v>101.90311418685121</v>
      </c>
      <c r="H45" s="13"/>
    </row>
    <row r="46" spans="1:8" ht="37.200000000000003" customHeight="1" x14ac:dyDescent="0.3">
      <c r="A46" s="333"/>
      <c r="B46" s="345"/>
      <c r="C46" s="348"/>
      <c r="D46" s="338"/>
      <c r="E46" s="307" t="s">
        <v>127</v>
      </c>
      <c r="F46" s="307" t="s">
        <v>496</v>
      </c>
      <c r="G46" s="27">
        <f>230.1/213*100</f>
        <v>108.0281690140845</v>
      </c>
      <c r="H46" s="13"/>
    </row>
    <row r="47" spans="1:8" ht="168" customHeight="1" x14ac:dyDescent="0.3">
      <c r="A47" s="33" t="s">
        <v>134</v>
      </c>
      <c r="B47" s="307" t="s">
        <v>39</v>
      </c>
      <c r="C47" s="307"/>
      <c r="D47" s="307"/>
      <c r="E47" s="307" t="s">
        <v>240</v>
      </c>
      <c r="F47" s="18" t="s">
        <v>478</v>
      </c>
      <c r="G47" s="27">
        <f>24/21.5*100</f>
        <v>111.62790697674419</v>
      </c>
      <c r="H47" s="13"/>
    </row>
    <row r="48" spans="1:8" ht="147" customHeight="1" x14ac:dyDescent="0.3">
      <c r="A48" s="33" t="s">
        <v>73</v>
      </c>
      <c r="B48" s="307" t="s">
        <v>39</v>
      </c>
      <c r="C48" s="307"/>
      <c r="D48" s="307"/>
      <c r="E48" s="307" t="s">
        <v>242</v>
      </c>
      <c r="F48" s="18" t="s">
        <v>337</v>
      </c>
      <c r="G48" s="27">
        <f>68.709/62.7*100</f>
        <v>109.58373205741627</v>
      </c>
      <c r="H48" s="13"/>
    </row>
    <row r="49" spans="1:8" ht="93" customHeight="1" x14ac:dyDescent="0.3">
      <c r="A49" s="34" t="s">
        <v>257</v>
      </c>
      <c r="B49" s="304" t="s">
        <v>39</v>
      </c>
      <c r="C49" s="304" t="s">
        <v>339</v>
      </c>
      <c r="D49" s="304" t="s">
        <v>365</v>
      </c>
      <c r="E49" s="307"/>
      <c r="F49" s="18" t="s">
        <v>340</v>
      </c>
      <c r="G49" s="27">
        <v>100</v>
      </c>
      <c r="H49" s="13"/>
    </row>
    <row r="50" spans="1:8" ht="60.6" customHeight="1" x14ac:dyDescent="0.3">
      <c r="A50" s="303" t="s">
        <v>74</v>
      </c>
      <c r="B50" s="304" t="s">
        <v>39</v>
      </c>
      <c r="C50" s="344" t="s">
        <v>490</v>
      </c>
      <c r="D50" s="344" t="s">
        <v>489</v>
      </c>
      <c r="E50" s="344"/>
      <c r="F50" s="54" t="s">
        <v>366</v>
      </c>
      <c r="G50" s="368">
        <f>977.189/410.9*100</f>
        <v>237.81674373326842</v>
      </c>
      <c r="H50" s="14"/>
    </row>
    <row r="51" spans="1:8" ht="94.2" customHeight="1" x14ac:dyDescent="0.3">
      <c r="A51" s="303" t="s">
        <v>258</v>
      </c>
      <c r="B51" s="304" t="s">
        <v>39</v>
      </c>
      <c r="C51" s="347"/>
      <c r="D51" s="347"/>
      <c r="E51" s="347"/>
      <c r="F51" s="54" t="s">
        <v>501</v>
      </c>
      <c r="G51" s="364"/>
      <c r="H51" s="14"/>
    </row>
    <row r="52" spans="1:8" ht="96" customHeight="1" x14ac:dyDescent="0.3">
      <c r="A52" s="332" t="s">
        <v>137</v>
      </c>
      <c r="B52" s="344" t="s">
        <v>39</v>
      </c>
      <c r="C52" s="344" t="s">
        <v>372</v>
      </c>
      <c r="D52" s="344" t="s">
        <v>479</v>
      </c>
      <c r="E52" s="306" t="s">
        <v>243</v>
      </c>
      <c r="F52" s="306" t="s">
        <v>354</v>
      </c>
      <c r="G52" s="27">
        <f>0.1414/0.05*100</f>
        <v>282.8</v>
      </c>
      <c r="H52" s="14"/>
    </row>
    <row r="53" spans="1:8" ht="108" customHeight="1" x14ac:dyDescent="0.3">
      <c r="A53" s="333"/>
      <c r="B53" s="345"/>
      <c r="C53" s="345"/>
      <c r="D53" s="345"/>
      <c r="E53" s="305" t="s">
        <v>341</v>
      </c>
      <c r="F53" s="305" t="s">
        <v>480</v>
      </c>
      <c r="G53" s="27">
        <f>12.5/1.8*100</f>
        <v>694.44444444444446</v>
      </c>
      <c r="H53" s="14"/>
    </row>
    <row r="54" spans="1:8" ht="108" customHeight="1" thickBot="1" x14ac:dyDescent="0.35">
      <c r="A54" s="298" t="s">
        <v>482</v>
      </c>
      <c r="B54" s="304" t="s">
        <v>39</v>
      </c>
      <c r="C54" s="304" t="s">
        <v>339</v>
      </c>
      <c r="D54" s="304" t="s">
        <v>365</v>
      </c>
      <c r="E54" s="304"/>
      <c r="F54" s="304"/>
      <c r="G54" s="314">
        <v>100</v>
      </c>
      <c r="H54" s="39" t="s">
        <v>483</v>
      </c>
    </row>
    <row r="55" spans="1:8" ht="27" customHeight="1" thickBot="1" x14ac:dyDescent="0.4">
      <c r="A55" s="334" t="s">
        <v>11</v>
      </c>
      <c r="B55" s="335"/>
      <c r="C55" s="335"/>
      <c r="D55" s="335"/>
      <c r="E55" s="335"/>
      <c r="F55" s="336"/>
      <c r="G55" s="159"/>
      <c r="H55" s="59"/>
    </row>
    <row r="56" spans="1:8" ht="21.6" customHeight="1" thickBot="1" x14ac:dyDescent="0.35">
      <c r="A56" s="341" t="s">
        <v>226</v>
      </c>
      <c r="B56" s="342"/>
      <c r="C56" s="342"/>
      <c r="D56" s="342"/>
      <c r="E56" s="342"/>
      <c r="F56" s="342"/>
      <c r="G56" s="342"/>
      <c r="H56" s="343"/>
    </row>
    <row r="57" spans="1:8" ht="23.4" customHeight="1" thickBot="1" x14ac:dyDescent="0.35">
      <c r="A57" s="349" t="s">
        <v>227</v>
      </c>
      <c r="B57" s="350"/>
      <c r="C57" s="350"/>
      <c r="D57" s="350"/>
      <c r="E57" s="350"/>
      <c r="F57" s="350"/>
      <c r="G57" s="350"/>
      <c r="H57" s="351"/>
    </row>
    <row r="58" spans="1:8" ht="78" customHeight="1" x14ac:dyDescent="0.3">
      <c r="A58" s="33" t="s">
        <v>13</v>
      </c>
      <c r="B58" s="307" t="s">
        <v>39</v>
      </c>
      <c r="C58" s="307" t="s">
        <v>373</v>
      </c>
      <c r="D58" s="307" t="s">
        <v>375</v>
      </c>
      <c r="E58" s="307" t="s">
        <v>342</v>
      </c>
      <c r="F58" s="18" t="s">
        <v>374</v>
      </c>
      <c r="G58" s="8">
        <v>100</v>
      </c>
      <c r="H58" s="13"/>
    </row>
    <row r="59" spans="1:8" ht="109.2" customHeight="1" x14ac:dyDescent="0.3">
      <c r="A59" s="332" t="s">
        <v>12</v>
      </c>
      <c r="B59" s="344" t="s">
        <v>39</v>
      </c>
      <c r="C59" s="307" t="s">
        <v>376</v>
      </c>
      <c r="D59" s="307" t="s">
        <v>344</v>
      </c>
      <c r="E59" s="307" t="s">
        <v>343</v>
      </c>
      <c r="F59" s="307" t="s">
        <v>344</v>
      </c>
      <c r="G59" s="8">
        <f>878/850*100</f>
        <v>103.29411764705883</v>
      </c>
      <c r="H59" s="13"/>
    </row>
    <row r="60" spans="1:8" ht="76.95" customHeight="1" x14ac:dyDescent="0.3">
      <c r="A60" s="346"/>
      <c r="B60" s="347"/>
      <c r="C60" s="307" t="s">
        <v>377</v>
      </c>
      <c r="D60" s="18" t="s">
        <v>254</v>
      </c>
      <c r="E60" s="307" t="s">
        <v>245</v>
      </c>
      <c r="F60" s="18" t="s">
        <v>254</v>
      </c>
      <c r="G60" s="8">
        <f>869/860*100</f>
        <v>101.04651162790699</v>
      </c>
      <c r="H60" s="13"/>
    </row>
    <row r="61" spans="1:8" ht="72.599999999999994" customHeight="1" x14ac:dyDescent="0.3">
      <c r="A61" s="62" t="s">
        <v>14</v>
      </c>
      <c r="B61" s="58" t="s">
        <v>39</v>
      </c>
      <c r="C61" s="58" t="s">
        <v>378</v>
      </c>
      <c r="D61" s="307" t="s">
        <v>345</v>
      </c>
      <c r="E61" s="307" t="s">
        <v>130</v>
      </c>
      <c r="F61" s="307" t="s">
        <v>345</v>
      </c>
      <c r="G61" s="21">
        <v>100</v>
      </c>
      <c r="H61" s="13"/>
    </row>
    <row r="62" spans="1:8" ht="132.6" customHeight="1" x14ac:dyDescent="0.3">
      <c r="A62" s="34" t="s">
        <v>15</v>
      </c>
      <c r="B62" s="58" t="s">
        <v>39</v>
      </c>
      <c r="C62" s="58" t="s">
        <v>379</v>
      </c>
      <c r="D62" s="18" t="s">
        <v>380</v>
      </c>
      <c r="E62" s="307" t="s">
        <v>246</v>
      </c>
      <c r="F62" s="18" t="s">
        <v>381</v>
      </c>
      <c r="G62" s="21">
        <f>3/1*100</f>
        <v>300</v>
      </c>
      <c r="H62" s="13"/>
    </row>
    <row r="63" spans="1:8" ht="94.2" customHeight="1" x14ac:dyDescent="0.3">
      <c r="A63" s="33" t="s">
        <v>16</v>
      </c>
      <c r="B63" s="307" t="s">
        <v>9</v>
      </c>
      <c r="C63" s="307" t="s">
        <v>382</v>
      </c>
      <c r="D63" s="307" t="s">
        <v>383</v>
      </c>
      <c r="E63" s="307" t="s">
        <v>128</v>
      </c>
      <c r="F63" s="307" t="s">
        <v>346</v>
      </c>
      <c r="G63" s="21">
        <v>100</v>
      </c>
      <c r="H63" s="13"/>
    </row>
    <row r="64" spans="1:8" ht="95.4" customHeight="1" x14ac:dyDescent="0.3">
      <c r="A64" s="34" t="s">
        <v>17</v>
      </c>
      <c r="B64" s="58" t="s">
        <v>39</v>
      </c>
      <c r="C64" s="304" t="s">
        <v>384</v>
      </c>
      <c r="D64" s="304" t="s">
        <v>386</v>
      </c>
      <c r="E64" s="304" t="s">
        <v>347</v>
      </c>
      <c r="F64" s="24" t="s">
        <v>385</v>
      </c>
      <c r="G64" s="23">
        <f>33/31*100</f>
        <v>106.45161290322579</v>
      </c>
      <c r="H64" s="13"/>
    </row>
    <row r="65" spans="1:8" ht="95.4" customHeight="1" x14ac:dyDescent="0.3">
      <c r="A65" s="34" t="s">
        <v>484</v>
      </c>
      <c r="B65" s="58" t="s">
        <v>39</v>
      </c>
      <c r="C65" s="304" t="s">
        <v>485</v>
      </c>
      <c r="D65" s="304" t="s">
        <v>486</v>
      </c>
      <c r="E65" s="304"/>
      <c r="F65" s="29"/>
      <c r="G65" s="23"/>
      <c r="H65" s="55"/>
    </row>
    <row r="66" spans="1:8" ht="76.8" customHeight="1" x14ac:dyDescent="0.3">
      <c r="A66" s="332" t="s">
        <v>138</v>
      </c>
      <c r="B66" s="344" t="s">
        <v>62</v>
      </c>
      <c r="C66" s="352" t="s">
        <v>387</v>
      </c>
      <c r="D66" s="344" t="s">
        <v>388</v>
      </c>
      <c r="E66" s="304" t="s">
        <v>247</v>
      </c>
      <c r="F66" s="304" t="s">
        <v>348</v>
      </c>
      <c r="G66" s="23">
        <v>100</v>
      </c>
      <c r="H66" s="55"/>
    </row>
    <row r="67" spans="1:8" ht="109.2" customHeight="1" thickBot="1" x14ac:dyDescent="0.35">
      <c r="A67" s="333"/>
      <c r="B67" s="345"/>
      <c r="C67" s="344"/>
      <c r="D67" s="356"/>
      <c r="E67" s="304" t="s">
        <v>248</v>
      </c>
      <c r="F67" s="304" t="s">
        <v>349</v>
      </c>
      <c r="G67" s="23">
        <f>1020/710*100</f>
        <v>143.66197183098592</v>
      </c>
      <c r="H67" s="55"/>
    </row>
    <row r="68" spans="1:8" ht="19.95" customHeight="1" thickBot="1" x14ac:dyDescent="0.35">
      <c r="A68" s="341" t="s">
        <v>75</v>
      </c>
      <c r="B68" s="342"/>
      <c r="C68" s="342"/>
      <c r="D68" s="342"/>
      <c r="E68" s="342"/>
      <c r="F68" s="342"/>
      <c r="G68" s="342"/>
      <c r="H68" s="343"/>
    </row>
    <row r="69" spans="1:8" ht="18" thickBot="1" x14ac:dyDescent="0.35">
      <c r="A69" s="341" t="s">
        <v>228</v>
      </c>
      <c r="B69" s="342"/>
      <c r="C69" s="342"/>
      <c r="D69" s="342"/>
      <c r="E69" s="342"/>
      <c r="F69" s="342"/>
      <c r="G69" s="342"/>
      <c r="H69" s="343"/>
    </row>
    <row r="70" spans="1:8" ht="243" customHeight="1" x14ac:dyDescent="0.3">
      <c r="A70" s="132" t="s">
        <v>76</v>
      </c>
      <c r="B70" s="135" t="s">
        <v>123</v>
      </c>
      <c r="C70" s="136" t="s">
        <v>301</v>
      </c>
      <c r="D70" s="136" t="s">
        <v>394</v>
      </c>
      <c r="E70" s="306"/>
      <c r="F70" s="306"/>
      <c r="G70" s="306"/>
      <c r="H70" s="28"/>
    </row>
    <row r="71" spans="1:8" ht="247.2" customHeight="1" thickBot="1" x14ac:dyDescent="0.35">
      <c r="A71" s="34" t="s">
        <v>77</v>
      </c>
      <c r="B71" s="134" t="s">
        <v>123</v>
      </c>
      <c r="C71" s="16"/>
      <c r="D71" s="134"/>
      <c r="E71" s="304" t="s">
        <v>389</v>
      </c>
      <c r="F71" s="304" t="s">
        <v>469</v>
      </c>
      <c r="G71" s="265">
        <v>100</v>
      </c>
      <c r="H71" s="55"/>
    </row>
    <row r="72" spans="1:8" ht="18" thickBot="1" x14ac:dyDescent="0.35">
      <c r="A72" s="341" t="s">
        <v>36</v>
      </c>
      <c r="B72" s="342"/>
      <c r="C72" s="342"/>
      <c r="D72" s="342"/>
      <c r="E72" s="342"/>
      <c r="F72" s="342"/>
      <c r="G72" s="342"/>
      <c r="H72" s="343"/>
    </row>
    <row r="73" spans="1:8" ht="169.8" customHeight="1" x14ac:dyDescent="0.3">
      <c r="A73" s="131" t="s">
        <v>78</v>
      </c>
      <c r="B73" s="80" t="s">
        <v>123</v>
      </c>
      <c r="C73" s="80" t="s">
        <v>390</v>
      </c>
      <c r="D73" s="80" t="s">
        <v>395</v>
      </c>
      <c r="E73" s="81"/>
      <c r="F73" s="126" t="s">
        <v>355</v>
      </c>
      <c r="G73" s="82">
        <v>100</v>
      </c>
      <c r="H73" s="83"/>
    </row>
    <row r="74" spans="1:8" ht="115.2" customHeight="1" x14ac:dyDescent="0.3">
      <c r="A74" s="354" t="s">
        <v>79</v>
      </c>
      <c r="B74" s="352" t="s">
        <v>123</v>
      </c>
      <c r="C74" s="352" t="s">
        <v>391</v>
      </c>
      <c r="D74" s="352" t="s">
        <v>392</v>
      </c>
      <c r="E74" s="133" t="s">
        <v>249</v>
      </c>
      <c r="F74" s="133" t="s">
        <v>352</v>
      </c>
      <c r="G74" s="21">
        <f>9.9477/7.2119*100</f>
        <v>137.93452488248587</v>
      </c>
      <c r="H74" s="14"/>
    </row>
    <row r="75" spans="1:8" ht="72.599999999999994" thickBot="1" x14ac:dyDescent="0.35">
      <c r="A75" s="355"/>
      <c r="B75" s="353"/>
      <c r="C75" s="353"/>
      <c r="D75" s="353"/>
      <c r="E75" s="160" t="s">
        <v>350</v>
      </c>
      <c r="F75" s="160" t="s">
        <v>351</v>
      </c>
      <c r="G75" s="161">
        <f>7.5152/7.2119*100</f>
        <v>104.20554916180203</v>
      </c>
      <c r="H75" s="162"/>
    </row>
    <row r="76" spans="1:8" ht="18" x14ac:dyDescent="0.3">
      <c r="A76" s="15"/>
      <c r="B76" s="16"/>
      <c r="C76" s="16"/>
      <c r="D76" s="16"/>
      <c r="E76" s="16"/>
      <c r="F76" s="16"/>
      <c r="G76" s="16"/>
      <c r="H76" s="16"/>
    </row>
    <row r="77" spans="1:8" ht="18" x14ac:dyDescent="0.3">
      <c r="A77" s="15"/>
      <c r="B77" s="16"/>
      <c r="C77" s="16"/>
      <c r="D77" s="16"/>
      <c r="E77" s="16"/>
      <c r="F77" s="16"/>
      <c r="G77" s="16"/>
      <c r="H77" s="16"/>
    </row>
    <row r="78" spans="1:8" ht="18" x14ac:dyDescent="0.3">
      <c r="A78" s="15"/>
      <c r="B78" s="16"/>
      <c r="C78" s="16"/>
      <c r="D78" s="16"/>
      <c r="E78" s="16"/>
      <c r="F78" s="16"/>
      <c r="G78" s="16"/>
      <c r="H78" s="16"/>
    </row>
    <row r="79" spans="1:8" ht="18" x14ac:dyDescent="0.3">
      <c r="A79" s="15"/>
      <c r="B79" s="16"/>
      <c r="C79" s="16"/>
      <c r="D79" s="16"/>
      <c r="E79" s="16"/>
      <c r="F79" s="16"/>
      <c r="G79" s="16"/>
      <c r="H79" s="16"/>
    </row>
    <row r="80" spans="1:8" ht="18" x14ac:dyDescent="0.3">
      <c r="A80" s="15"/>
      <c r="B80" s="16"/>
      <c r="C80" s="16"/>
      <c r="D80" s="16"/>
      <c r="E80" s="16"/>
      <c r="F80" s="16"/>
      <c r="G80" s="16"/>
      <c r="H80" s="16"/>
    </row>
    <row r="81" spans="1:8" ht="18" x14ac:dyDescent="0.3">
      <c r="A81" s="15"/>
      <c r="B81" s="16"/>
      <c r="C81" s="16"/>
      <c r="D81" s="16"/>
      <c r="E81" s="16"/>
      <c r="F81" s="16"/>
      <c r="G81" s="16"/>
      <c r="H81" s="16"/>
    </row>
    <row r="82" spans="1:8" ht="18" x14ac:dyDescent="0.3">
      <c r="A82" s="15"/>
      <c r="B82" s="16"/>
      <c r="C82" s="16"/>
      <c r="D82" s="16"/>
      <c r="E82" s="16"/>
    </row>
  </sheetData>
  <mergeCells count="58">
    <mergeCell ref="A1:H1"/>
    <mergeCell ref="A4:A5"/>
    <mergeCell ref="B4:B5"/>
    <mergeCell ref="H4:H5"/>
    <mergeCell ref="B2:F2"/>
    <mergeCell ref="C4:G4"/>
    <mergeCell ref="A17:H17"/>
    <mergeCell ref="G50:G51"/>
    <mergeCell ref="B40:B46"/>
    <mergeCell ref="C40:C46"/>
    <mergeCell ref="B52:B53"/>
    <mergeCell ref="A23:A24"/>
    <mergeCell ref="C23:C24"/>
    <mergeCell ref="C19:C20"/>
    <mergeCell ref="C50:C51"/>
    <mergeCell ref="D19:D20"/>
    <mergeCell ref="B23:B24"/>
    <mergeCell ref="D23:D24"/>
    <mergeCell ref="B19:B20"/>
    <mergeCell ref="A19:A20"/>
    <mergeCell ref="C32:C34"/>
    <mergeCell ref="E50:E51"/>
    <mergeCell ref="A7:F7"/>
    <mergeCell ref="A8:H8"/>
    <mergeCell ref="E14:E15"/>
    <mergeCell ref="G14:G15"/>
    <mergeCell ref="A9:H9"/>
    <mergeCell ref="C13:C16"/>
    <mergeCell ref="D13:D16"/>
    <mergeCell ref="D74:D75"/>
    <mergeCell ref="A74:A75"/>
    <mergeCell ref="B74:B75"/>
    <mergeCell ref="C74:C75"/>
    <mergeCell ref="D66:D67"/>
    <mergeCell ref="C52:C53"/>
    <mergeCell ref="A56:H56"/>
    <mergeCell ref="A57:H57"/>
    <mergeCell ref="A72:H72"/>
    <mergeCell ref="C66:C67"/>
    <mergeCell ref="A68:H68"/>
    <mergeCell ref="A59:A60"/>
    <mergeCell ref="B59:B60"/>
    <mergeCell ref="A40:A46"/>
    <mergeCell ref="A55:F55"/>
    <mergeCell ref="D27:D28"/>
    <mergeCell ref="A27:A28"/>
    <mergeCell ref="A69:H69"/>
    <mergeCell ref="A66:A67"/>
    <mergeCell ref="B66:B67"/>
    <mergeCell ref="C27:C28"/>
    <mergeCell ref="A32:A34"/>
    <mergeCell ref="B32:B34"/>
    <mergeCell ref="B27:B28"/>
    <mergeCell ref="D52:D53"/>
    <mergeCell ref="D32:D34"/>
    <mergeCell ref="D40:D46"/>
    <mergeCell ref="D50:D51"/>
    <mergeCell ref="A52:A53"/>
  </mergeCells>
  <pageMargins left="0.51181102362204722" right="0.31496062992125984" top="0.35433070866141736" bottom="0.35433070866141736" header="0.31496062992125984" footer="0.31496062992125984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53"/>
  <sheetViews>
    <sheetView zoomScale="80" zoomScaleNormal="80" workbookViewId="0">
      <selection activeCell="H11" sqref="H11"/>
    </sheetView>
  </sheetViews>
  <sheetFormatPr defaultColWidth="8.88671875" defaultRowHeight="18" x14ac:dyDescent="0.35"/>
  <cols>
    <col min="1" max="1" width="7.88671875" style="41" customWidth="1"/>
    <col min="2" max="2" width="72.33203125" style="48" customWidth="1"/>
    <col min="3" max="3" width="14.6640625" style="48" customWidth="1"/>
    <col min="4" max="4" width="23.88671875" style="48" customWidth="1"/>
    <col min="5" max="5" width="31.44140625" style="48" customWidth="1"/>
    <col min="6" max="6" width="27.44140625" style="49" customWidth="1"/>
    <col min="7" max="7" width="36" style="45" customWidth="1"/>
    <col min="8" max="8" width="60.88671875" style="50" customWidth="1"/>
    <col min="9" max="16384" width="8.88671875" style="41"/>
  </cols>
  <sheetData>
    <row r="1" spans="1:13" x14ac:dyDescent="0.35">
      <c r="B1" s="379" t="s">
        <v>25</v>
      </c>
      <c r="C1" s="379"/>
      <c r="D1" s="379"/>
      <c r="E1" s="379"/>
      <c r="F1" s="379"/>
      <c r="G1" s="379"/>
      <c r="H1" s="379"/>
      <c r="I1" s="42"/>
      <c r="J1" s="42"/>
      <c r="K1" s="42"/>
      <c r="L1" s="42"/>
    </row>
    <row r="2" spans="1:13" x14ac:dyDescent="0.35">
      <c r="B2" s="380" t="s">
        <v>160</v>
      </c>
      <c r="C2" s="380"/>
      <c r="D2" s="380"/>
      <c r="E2" s="380"/>
      <c r="F2" s="380"/>
      <c r="G2" s="380"/>
      <c r="H2" s="380"/>
      <c r="I2" s="42"/>
      <c r="J2" s="42"/>
      <c r="K2" s="42"/>
      <c r="L2" s="42"/>
    </row>
    <row r="3" spans="1:13" x14ac:dyDescent="0.35">
      <c r="B3" s="379" t="s">
        <v>51</v>
      </c>
      <c r="C3" s="379"/>
      <c r="D3" s="379"/>
      <c r="E3" s="379"/>
      <c r="F3" s="379"/>
      <c r="G3" s="379"/>
      <c r="H3" s="379"/>
      <c r="J3" s="42"/>
      <c r="K3" s="42"/>
      <c r="L3" s="42"/>
    </row>
    <row r="4" spans="1:13" x14ac:dyDescent="0.35">
      <c r="B4" s="380" t="s">
        <v>260</v>
      </c>
      <c r="C4" s="380"/>
      <c r="D4" s="380"/>
      <c r="E4" s="380"/>
      <c r="F4" s="380"/>
      <c r="G4" s="380"/>
      <c r="H4" s="380"/>
      <c r="I4" s="42"/>
      <c r="J4" s="42"/>
      <c r="K4" s="42"/>
      <c r="L4" s="42"/>
    </row>
    <row r="5" spans="1:13" ht="18.600000000000001" thickBot="1" x14ac:dyDescent="0.4">
      <c r="B5" s="43"/>
      <c r="C5" s="311"/>
      <c r="D5" s="311"/>
      <c r="E5" s="311"/>
      <c r="F5" s="311"/>
      <c r="G5" s="311"/>
      <c r="H5" s="43"/>
      <c r="I5" s="42"/>
      <c r="J5" s="42"/>
      <c r="K5" s="42"/>
      <c r="L5" s="42"/>
    </row>
    <row r="6" spans="1:13" ht="37.950000000000003" customHeight="1" x14ac:dyDescent="0.35">
      <c r="A6" s="381" t="s">
        <v>292</v>
      </c>
      <c r="B6" s="383" t="s">
        <v>161</v>
      </c>
      <c r="C6" s="383" t="s">
        <v>43</v>
      </c>
      <c r="D6" s="387" t="s">
        <v>262</v>
      </c>
      <c r="E6" s="388"/>
      <c r="F6" s="388"/>
      <c r="G6" s="389"/>
      <c r="H6" s="385" t="s">
        <v>296</v>
      </c>
      <c r="I6" s="44"/>
      <c r="J6" s="44"/>
      <c r="K6" s="44"/>
      <c r="L6" s="44"/>
      <c r="M6" s="44"/>
    </row>
    <row r="7" spans="1:13" ht="57.6" customHeight="1" thickBot="1" x14ac:dyDescent="0.4">
      <c r="A7" s="382"/>
      <c r="B7" s="384"/>
      <c r="C7" s="384"/>
      <c r="D7" s="312" t="s">
        <v>217</v>
      </c>
      <c r="E7" s="312" t="s">
        <v>139</v>
      </c>
      <c r="F7" s="312" t="s">
        <v>261</v>
      </c>
      <c r="G7" s="312" t="s">
        <v>64</v>
      </c>
      <c r="H7" s="386"/>
      <c r="I7" s="44"/>
      <c r="J7" s="44"/>
      <c r="K7" s="44"/>
      <c r="L7" s="44"/>
      <c r="M7" s="44"/>
    </row>
    <row r="8" spans="1:13" ht="21.6" customHeight="1" thickBot="1" x14ac:dyDescent="0.4">
      <c r="A8" s="396" t="s">
        <v>162</v>
      </c>
      <c r="B8" s="397"/>
      <c r="C8" s="397"/>
      <c r="D8" s="397"/>
      <c r="E8" s="397"/>
      <c r="F8" s="397"/>
      <c r="G8" s="397"/>
      <c r="H8" s="398"/>
    </row>
    <row r="9" spans="1:13" s="75" customFormat="1" ht="54" x14ac:dyDescent="0.3">
      <c r="A9" s="108">
        <v>2</v>
      </c>
      <c r="B9" s="73" t="s">
        <v>163</v>
      </c>
      <c r="C9" s="74" t="s">
        <v>44</v>
      </c>
      <c r="D9" s="74" t="s">
        <v>219</v>
      </c>
      <c r="E9" s="40">
        <v>100.6</v>
      </c>
      <c r="F9" s="118">
        <v>106</v>
      </c>
      <c r="G9" s="40">
        <f>F9/E9*100</f>
        <v>105.36779324055668</v>
      </c>
      <c r="H9" s="88" t="s">
        <v>295</v>
      </c>
    </row>
    <row r="10" spans="1:13" ht="36" x14ac:dyDescent="0.35">
      <c r="A10" s="109">
        <v>3</v>
      </c>
      <c r="B10" s="24" t="s">
        <v>164</v>
      </c>
      <c r="C10" s="7" t="s">
        <v>44</v>
      </c>
      <c r="D10" s="7" t="s">
        <v>219</v>
      </c>
      <c r="E10" s="17">
        <v>112.4</v>
      </c>
      <c r="F10" s="17">
        <v>112.4</v>
      </c>
      <c r="G10" s="8">
        <f t="shared" ref="G10:G12" si="0">F10/E10*100</f>
        <v>100</v>
      </c>
      <c r="H10" s="14" t="s">
        <v>295</v>
      </c>
    </row>
    <row r="11" spans="1:13" ht="54" x14ac:dyDescent="0.35">
      <c r="A11" s="51">
        <v>7</v>
      </c>
      <c r="B11" s="24" t="s">
        <v>166</v>
      </c>
      <c r="C11" s="7" t="s">
        <v>45</v>
      </c>
      <c r="D11" s="7">
        <v>41295.4</v>
      </c>
      <c r="E11" s="8">
        <v>35345</v>
      </c>
      <c r="F11" s="22">
        <v>47838.1</v>
      </c>
      <c r="G11" s="8">
        <f t="shared" si="0"/>
        <v>135.34615928702786</v>
      </c>
      <c r="H11" s="14" t="s">
        <v>497</v>
      </c>
    </row>
    <row r="12" spans="1:13" ht="54" customHeight="1" thickBot="1" x14ac:dyDescent="0.4">
      <c r="A12" s="110">
        <v>8</v>
      </c>
      <c r="B12" s="29" t="s">
        <v>218</v>
      </c>
      <c r="C12" s="312" t="s">
        <v>269</v>
      </c>
      <c r="D12" s="53">
        <v>0.44</v>
      </c>
      <c r="E12" s="312">
        <v>0.42299999999999999</v>
      </c>
      <c r="F12" s="36">
        <v>0.48399999999999999</v>
      </c>
      <c r="G12" s="11">
        <f t="shared" si="0"/>
        <v>114.42080378250591</v>
      </c>
      <c r="H12" s="39"/>
    </row>
    <row r="13" spans="1:13" ht="22.95" customHeight="1" thickBot="1" x14ac:dyDescent="0.4">
      <c r="A13" s="393" t="s">
        <v>10</v>
      </c>
      <c r="B13" s="394"/>
      <c r="C13" s="394"/>
      <c r="D13" s="394"/>
      <c r="E13" s="394"/>
      <c r="F13" s="394"/>
      <c r="G13" s="394"/>
      <c r="H13" s="395"/>
    </row>
    <row r="14" spans="1:13" ht="21.6" customHeight="1" thickBot="1" x14ac:dyDescent="0.4">
      <c r="A14" s="390" t="s">
        <v>54</v>
      </c>
      <c r="B14" s="391"/>
      <c r="C14" s="391"/>
      <c r="D14" s="391"/>
      <c r="E14" s="391"/>
      <c r="F14" s="391"/>
      <c r="G14" s="391"/>
      <c r="H14" s="392"/>
    </row>
    <row r="15" spans="1:13" s="48" customFormat="1" ht="74.400000000000006" customHeight="1" x14ac:dyDescent="0.35">
      <c r="A15" s="111" t="s">
        <v>167</v>
      </c>
      <c r="B15" s="76" t="s">
        <v>80</v>
      </c>
      <c r="C15" s="77" t="s">
        <v>44</v>
      </c>
      <c r="D15" s="77">
        <v>37.700000000000003</v>
      </c>
      <c r="E15" s="77">
        <v>48.3</v>
      </c>
      <c r="F15" s="77">
        <v>38.799999999999997</v>
      </c>
      <c r="G15" s="40">
        <f>F15/E15*100</f>
        <v>80.331262939958592</v>
      </c>
      <c r="H15" s="19" t="s">
        <v>294</v>
      </c>
    </row>
    <row r="16" spans="1:13" ht="93.6" customHeight="1" x14ac:dyDescent="0.35">
      <c r="A16" s="51" t="s">
        <v>168</v>
      </c>
      <c r="B16" s="24" t="s">
        <v>169</v>
      </c>
      <c r="C16" s="7" t="s">
        <v>44</v>
      </c>
      <c r="D16" s="7" t="s">
        <v>219</v>
      </c>
      <c r="E16" s="7">
        <v>111.5</v>
      </c>
      <c r="F16" s="7">
        <v>111.5</v>
      </c>
      <c r="G16" s="8">
        <f t="shared" ref="G16:G22" si="1">F16/E16*100</f>
        <v>100</v>
      </c>
      <c r="H16" s="20" t="s">
        <v>502</v>
      </c>
    </row>
    <row r="17" spans="1:8" ht="22.2" customHeight="1" x14ac:dyDescent="0.35">
      <c r="A17" s="51" t="s">
        <v>170</v>
      </c>
      <c r="B17" s="24" t="s">
        <v>81</v>
      </c>
      <c r="C17" s="7" t="s">
        <v>44</v>
      </c>
      <c r="D17" s="7">
        <v>107.2</v>
      </c>
      <c r="E17" s="8">
        <v>102</v>
      </c>
      <c r="F17" s="8">
        <v>105</v>
      </c>
      <c r="G17" s="8">
        <f t="shared" si="1"/>
        <v>102.94117647058823</v>
      </c>
      <c r="H17" s="20"/>
    </row>
    <row r="18" spans="1:8" ht="73.2" customHeight="1" x14ac:dyDescent="0.35">
      <c r="A18" s="51" t="s">
        <v>171</v>
      </c>
      <c r="B18" s="24" t="s">
        <v>172</v>
      </c>
      <c r="C18" s="7" t="s">
        <v>82</v>
      </c>
      <c r="D18" s="7">
        <v>1</v>
      </c>
      <c r="E18" s="7">
        <v>2</v>
      </c>
      <c r="F18" s="7">
        <v>2</v>
      </c>
      <c r="G18" s="8">
        <f t="shared" si="1"/>
        <v>100</v>
      </c>
      <c r="H18" s="20"/>
    </row>
    <row r="19" spans="1:8" ht="127.2" customHeight="1" x14ac:dyDescent="0.35">
      <c r="A19" s="51" t="s">
        <v>173</v>
      </c>
      <c r="B19" s="24" t="s">
        <v>83</v>
      </c>
      <c r="C19" s="7" t="s">
        <v>48</v>
      </c>
      <c r="D19" s="7">
        <v>21</v>
      </c>
      <c r="E19" s="7">
        <v>24</v>
      </c>
      <c r="F19" s="7">
        <v>26</v>
      </c>
      <c r="G19" s="8">
        <f t="shared" si="1"/>
        <v>108.33333333333333</v>
      </c>
      <c r="H19" s="20"/>
    </row>
    <row r="20" spans="1:8" ht="40.799999999999997" customHeight="1" thickBot="1" x14ac:dyDescent="0.4">
      <c r="A20" s="110" t="s">
        <v>174</v>
      </c>
      <c r="B20" s="29" t="s">
        <v>84</v>
      </c>
      <c r="C20" s="312" t="s">
        <v>48</v>
      </c>
      <c r="D20" s="312">
        <v>1</v>
      </c>
      <c r="E20" s="312">
        <v>1</v>
      </c>
      <c r="F20" s="312">
        <v>1</v>
      </c>
      <c r="G20" s="11">
        <f t="shared" si="1"/>
        <v>100</v>
      </c>
      <c r="H20" s="122"/>
    </row>
    <row r="21" spans="1:8" ht="23.4" customHeight="1" thickBot="1" x14ac:dyDescent="0.4">
      <c r="A21" s="399" t="s">
        <v>75</v>
      </c>
      <c r="B21" s="400"/>
      <c r="C21" s="400"/>
      <c r="D21" s="400"/>
      <c r="E21" s="400"/>
      <c r="F21" s="400"/>
      <c r="G21" s="400"/>
      <c r="H21" s="401"/>
    </row>
    <row r="22" spans="1:8" ht="179.25" customHeight="1" thickBot="1" x14ac:dyDescent="0.4">
      <c r="A22" s="112" t="s">
        <v>121</v>
      </c>
      <c r="B22" s="113" t="s">
        <v>122</v>
      </c>
      <c r="C22" s="25" t="s">
        <v>46</v>
      </c>
      <c r="D22" s="25">
        <v>8643.5</v>
      </c>
      <c r="E22" s="25">
        <v>14824.9</v>
      </c>
      <c r="F22" s="25">
        <v>14824.9</v>
      </c>
      <c r="G22" s="40">
        <f t="shared" si="1"/>
        <v>100</v>
      </c>
      <c r="H22" s="19"/>
    </row>
    <row r="23" spans="1:8" ht="20.399999999999999" customHeight="1" thickBot="1" x14ac:dyDescent="0.4">
      <c r="A23" s="390" t="s">
        <v>175</v>
      </c>
      <c r="B23" s="391"/>
      <c r="C23" s="391"/>
      <c r="D23" s="391"/>
      <c r="E23" s="391"/>
      <c r="F23" s="391"/>
      <c r="G23" s="391"/>
      <c r="H23" s="392"/>
    </row>
    <row r="24" spans="1:8" ht="21.6" customHeight="1" thickBot="1" x14ac:dyDescent="0.4">
      <c r="A24" s="390" t="s">
        <v>10</v>
      </c>
      <c r="B24" s="391"/>
      <c r="C24" s="391"/>
      <c r="D24" s="391"/>
      <c r="E24" s="391"/>
      <c r="F24" s="391"/>
      <c r="G24" s="391"/>
      <c r="H24" s="392"/>
    </row>
    <row r="25" spans="1:8" ht="79.2" customHeight="1" x14ac:dyDescent="0.35">
      <c r="A25" s="114" t="s">
        <v>167</v>
      </c>
      <c r="B25" s="35" t="s">
        <v>80</v>
      </c>
      <c r="C25" s="300" t="s">
        <v>44</v>
      </c>
      <c r="D25" s="300">
        <v>37.700000000000003</v>
      </c>
      <c r="E25" s="300">
        <v>48.3</v>
      </c>
      <c r="F25" s="77">
        <v>38.799999999999997</v>
      </c>
      <c r="G25" s="40">
        <f>F25/E25*100</f>
        <v>80.331262939958592</v>
      </c>
      <c r="H25" s="19" t="s">
        <v>294</v>
      </c>
    </row>
    <row r="26" spans="1:8" ht="37.200000000000003" customHeight="1" x14ac:dyDescent="0.35">
      <c r="A26" s="52" t="s">
        <v>168</v>
      </c>
      <c r="B26" s="9" t="s">
        <v>169</v>
      </c>
      <c r="C26" s="26" t="s">
        <v>44</v>
      </c>
      <c r="D26" s="26" t="s">
        <v>219</v>
      </c>
      <c r="E26" s="26">
        <v>111.5</v>
      </c>
      <c r="F26" s="7">
        <v>111.5</v>
      </c>
      <c r="G26" s="8">
        <f t="shared" ref="G26:G28" si="2">F26/E26*100</f>
        <v>100</v>
      </c>
      <c r="H26" s="20" t="s">
        <v>295</v>
      </c>
    </row>
    <row r="27" spans="1:8" ht="18" customHeight="1" x14ac:dyDescent="0.35">
      <c r="A27" s="52" t="s">
        <v>170</v>
      </c>
      <c r="B27" s="9" t="s">
        <v>81</v>
      </c>
      <c r="C27" s="26" t="s">
        <v>44</v>
      </c>
      <c r="D27" s="26">
        <v>107.2</v>
      </c>
      <c r="E27" s="27">
        <v>102</v>
      </c>
      <c r="F27" s="8">
        <v>105</v>
      </c>
      <c r="G27" s="8">
        <f t="shared" si="2"/>
        <v>102.94117647058823</v>
      </c>
      <c r="H27" s="20"/>
    </row>
    <row r="28" spans="1:8" ht="39.6" customHeight="1" x14ac:dyDescent="0.35">
      <c r="A28" s="52" t="s">
        <v>171</v>
      </c>
      <c r="B28" s="9" t="s">
        <v>105</v>
      </c>
      <c r="C28" s="26" t="s">
        <v>45</v>
      </c>
      <c r="D28" s="26">
        <v>38945.4</v>
      </c>
      <c r="E28" s="27">
        <v>38500</v>
      </c>
      <c r="F28" s="27">
        <v>46838.400000000001</v>
      </c>
      <c r="G28" s="8">
        <f t="shared" si="2"/>
        <v>121.65818181818182</v>
      </c>
      <c r="H28" s="123" t="s">
        <v>498</v>
      </c>
    </row>
    <row r="29" spans="1:8" ht="91.2" customHeight="1" x14ac:dyDescent="0.35">
      <c r="A29" s="52" t="s">
        <v>173</v>
      </c>
      <c r="B29" s="307" t="s">
        <v>176</v>
      </c>
      <c r="C29" s="26" t="s">
        <v>44</v>
      </c>
      <c r="D29" s="26">
        <v>103</v>
      </c>
      <c r="E29" s="26">
        <v>89.1</v>
      </c>
      <c r="F29" s="8">
        <v>98</v>
      </c>
      <c r="G29" s="8">
        <f t="shared" ref="G29:G82" si="3">F29/E29*100</f>
        <v>109.98877665544333</v>
      </c>
      <c r="H29" s="20"/>
    </row>
    <row r="30" spans="1:8" ht="65.25" customHeight="1" x14ac:dyDescent="0.35">
      <c r="A30" s="51" t="s">
        <v>174</v>
      </c>
      <c r="B30" s="18" t="s">
        <v>177</v>
      </c>
      <c r="C30" s="7" t="s">
        <v>44</v>
      </c>
      <c r="D30" s="26">
        <v>108.8</v>
      </c>
      <c r="E30" s="7">
        <v>96.6</v>
      </c>
      <c r="F30" s="8">
        <v>102</v>
      </c>
      <c r="G30" s="8">
        <f t="shared" si="3"/>
        <v>105.59006211180125</v>
      </c>
      <c r="H30" s="20"/>
    </row>
    <row r="31" spans="1:8" ht="93.6" customHeight="1" x14ac:dyDescent="0.35">
      <c r="A31" s="51" t="s">
        <v>293</v>
      </c>
      <c r="B31" s="18" t="s">
        <v>178</v>
      </c>
      <c r="C31" s="7" t="s">
        <v>44</v>
      </c>
      <c r="D31" s="26">
        <v>107.3</v>
      </c>
      <c r="E31" s="7">
        <v>86.9</v>
      </c>
      <c r="F31" s="7">
        <v>100.1</v>
      </c>
      <c r="G31" s="8">
        <f t="shared" si="3"/>
        <v>115.18987341772151</v>
      </c>
      <c r="H31" s="20"/>
    </row>
    <row r="32" spans="1:8" ht="114" customHeight="1" x14ac:dyDescent="0.35">
      <c r="A32" s="51" t="s">
        <v>179</v>
      </c>
      <c r="B32" s="18" t="s">
        <v>180</v>
      </c>
      <c r="C32" s="7" t="s">
        <v>44</v>
      </c>
      <c r="D32" s="26">
        <v>102</v>
      </c>
      <c r="E32" s="7">
        <v>101.1</v>
      </c>
      <c r="F32" s="8">
        <v>98.9</v>
      </c>
      <c r="G32" s="8">
        <f t="shared" si="3"/>
        <v>97.823936696340269</v>
      </c>
      <c r="H32" s="124" t="s">
        <v>297</v>
      </c>
    </row>
    <row r="33" spans="1:8" ht="196.8" customHeight="1" x14ac:dyDescent="0.35">
      <c r="A33" s="51" t="s">
        <v>181</v>
      </c>
      <c r="B33" s="18" t="s">
        <v>182</v>
      </c>
      <c r="C33" s="7" t="s">
        <v>44</v>
      </c>
      <c r="D33" s="26">
        <v>102</v>
      </c>
      <c r="E33" s="8">
        <v>102</v>
      </c>
      <c r="F33" s="7">
        <v>99.8</v>
      </c>
      <c r="G33" s="8">
        <f t="shared" si="3"/>
        <v>97.843137254901961</v>
      </c>
      <c r="H33" s="13" t="s">
        <v>298</v>
      </c>
    </row>
    <row r="34" spans="1:8" ht="37.950000000000003" customHeight="1" x14ac:dyDescent="0.35">
      <c r="A34" s="51" t="s">
        <v>184</v>
      </c>
      <c r="B34" s="18" t="s">
        <v>91</v>
      </c>
      <c r="C34" s="7" t="s">
        <v>44</v>
      </c>
      <c r="D34" s="7">
        <v>97.4</v>
      </c>
      <c r="E34" s="8">
        <v>102</v>
      </c>
      <c r="F34" s="8">
        <v>110.9</v>
      </c>
      <c r="G34" s="8">
        <f t="shared" si="3"/>
        <v>108.72549019607844</v>
      </c>
      <c r="H34" s="20"/>
    </row>
    <row r="35" spans="1:8" ht="55.2" customHeight="1" x14ac:dyDescent="0.35">
      <c r="A35" s="51" t="s">
        <v>185</v>
      </c>
      <c r="B35" s="18" t="s">
        <v>85</v>
      </c>
      <c r="C35" s="7" t="s">
        <v>186</v>
      </c>
      <c r="D35" s="7">
        <v>563.70000000000005</v>
      </c>
      <c r="E35" s="7">
        <v>494.6</v>
      </c>
      <c r="F35" s="7">
        <v>595.79999999999995</v>
      </c>
      <c r="G35" s="8">
        <f>F35/E35*100</f>
        <v>120.46097856854021</v>
      </c>
      <c r="H35" s="20"/>
    </row>
    <row r="36" spans="1:8" ht="228" customHeight="1" x14ac:dyDescent="0.35">
      <c r="A36" s="51" t="s">
        <v>187</v>
      </c>
      <c r="B36" s="18" t="s">
        <v>86</v>
      </c>
      <c r="C36" s="7" t="s">
        <v>47</v>
      </c>
      <c r="D36" s="7">
        <v>12.4</v>
      </c>
      <c r="E36" s="7">
        <v>12.1</v>
      </c>
      <c r="F36" s="7">
        <v>7.65</v>
      </c>
      <c r="G36" s="8">
        <f t="shared" ref="G36" si="4">F36/E36*100</f>
        <v>63.223140495867767</v>
      </c>
      <c r="H36" s="13" t="s">
        <v>299</v>
      </c>
    </row>
    <row r="37" spans="1:8" ht="36" customHeight="1" x14ac:dyDescent="0.35">
      <c r="A37" s="51" t="s">
        <v>190</v>
      </c>
      <c r="B37" s="18" t="s">
        <v>87</v>
      </c>
      <c r="C37" s="7" t="s">
        <v>52</v>
      </c>
      <c r="D37" s="8">
        <v>350</v>
      </c>
      <c r="E37" s="8">
        <v>350</v>
      </c>
      <c r="F37" s="8">
        <v>350</v>
      </c>
      <c r="G37" s="8">
        <f>F37/E37*100</f>
        <v>100</v>
      </c>
      <c r="H37" s="20"/>
    </row>
    <row r="38" spans="1:8" ht="34.200000000000003" customHeight="1" x14ac:dyDescent="0.35">
      <c r="A38" s="51" t="s">
        <v>192</v>
      </c>
      <c r="B38" s="18" t="s">
        <v>88</v>
      </c>
      <c r="C38" s="7" t="s">
        <v>203</v>
      </c>
      <c r="D38" s="7">
        <v>20</v>
      </c>
      <c r="E38" s="7">
        <v>19</v>
      </c>
      <c r="F38" s="7">
        <v>19</v>
      </c>
      <c r="G38" s="8">
        <f>F38/E38*100</f>
        <v>100</v>
      </c>
      <c r="H38" s="20"/>
    </row>
    <row r="39" spans="1:8" ht="111.6" customHeight="1" x14ac:dyDescent="0.35">
      <c r="A39" s="51" t="s">
        <v>271</v>
      </c>
      <c r="B39" s="18" t="s">
        <v>270</v>
      </c>
      <c r="C39" s="7"/>
      <c r="D39" s="7" t="s">
        <v>140</v>
      </c>
      <c r="E39" s="7">
        <v>3</v>
      </c>
      <c r="F39" s="7">
        <v>3</v>
      </c>
      <c r="G39" s="8">
        <f>F39/E39*100</f>
        <v>100</v>
      </c>
      <c r="H39" s="20" t="s">
        <v>295</v>
      </c>
    </row>
    <row r="40" spans="1:8" ht="55.2" customHeight="1" x14ac:dyDescent="0.35">
      <c r="A40" s="115" t="s">
        <v>272</v>
      </c>
      <c r="B40" s="18" t="s">
        <v>89</v>
      </c>
      <c r="C40" s="18" t="s">
        <v>53</v>
      </c>
      <c r="D40" s="8">
        <v>137774.58199999999</v>
      </c>
      <c r="E40" s="7">
        <v>47270.400000000001</v>
      </c>
      <c r="F40" s="8">
        <v>46982.027999999998</v>
      </c>
      <c r="G40" s="8">
        <f>F40/E40*100</f>
        <v>99.389952274573517</v>
      </c>
      <c r="H40" s="20" t="s">
        <v>300</v>
      </c>
    </row>
    <row r="41" spans="1:8" ht="40.799999999999997" customHeight="1" x14ac:dyDescent="0.35">
      <c r="A41" s="51" t="s">
        <v>197</v>
      </c>
      <c r="B41" s="18" t="s">
        <v>90</v>
      </c>
      <c r="C41" s="7" t="s">
        <v>183</v>
      </c>
      <c r="D41" s="8">
        <v>5385</v>
      </c>
      <c r="E41" s="8">
        <v>5402</v>
      </c>
      <c r="F41" s="8">
        <v>5410</v>
      </c>
      <c r="G41" s="8">
        <f t="shared" ref="G41:G46" si="5">F41/E41*100</f>
        <v>100.14809329877824</v>
      </c>
      <c r="H41" s="20"/>
    </row>
    <row r="42" spans="1:8" ht="74.400000000000006" customHeight="1" x14ac:dyDescent="0.35">
      <c r="A42" s="51" t="s">
        <v>202</v>
      </c>
      <c r="B42" s="18" t="s">
        <v>215</v>
      </c>
      <c r="C42" s="7" t="s">
        <v>47</v>
      </c>
      <c r="D42" s="7" t="s">
        <v>140</v>
      </c>
      <c r="E42" s="7">
        <v>15</v>
      </c>
      <c r="F42" s="7">
        <v>32</v>
      </c>
      <c r="G42" s="8">
        <f t="shared" si="5"/>
        <v>213.33333333333334</v>
      </c>
      <c r="H42" s="10" t="s">
        <v>295</v>
      </c>
    </row>
    <row r="43" spans="1:8" ht="57.6" customHeight="1" x14ac:dyDescent="0.35">
      <c r="A43" s="51" t="s">
        <v>204</v>
      </c>
      <c r="B43" s="18" t="s">
        <v>141</v>
      </c>
      <c r="C43" s="7" t="s">
        <v>47</v>
      </c>
      <c r="D43" s="7" t="s">
        <v>140</v>
      </c>
      <c r="E43" s="7">
        <v>12.5</v>
      </c>
      <c r="F43" s="7">
        <v>18.399999999999999</v>
      </c>
      <c r="G43" s="8">
        <f t="shared" si="5"/>
        <v>147.19999999999999</v>
      </c>
      <c r="H43" s="20" t="s">
        <v>295</v>
      </c>
    </row>
    <row r="44" spans="1:8" ht="93" customHeight="1" x14ac:dyDescent="0.35">
      <c r="A44" s="51" t="s">
        <v>205</v>
      </c>
      <c r="B44" s="18" t="s">
        <v>472</v>
      </c>
      <c r="C44" s="7" t="s">
        <v>47</v>
      </c>
      <c r="D44" s="7">
        <v>121.59</v>
      </c>
      <c r="E44" s="7">
        <v>106.8</v>
      </c>
      <c r="F44" s="7">
        <v>121.6</v>
      </c>
      <c r="G44" s="8">
        <f t="shared" si="5"/>
        <v>113.85767790262172</v>
      </c>
      <c r="H44" s="20"/>
    </row>
    <row r="45" spans="1:8" ht="110.4" customHeight="1" x14ac:dyDescent="0.35">
      <c r="A45" s="51" t="s">
        <v>206</v>
      </c>
      <c r="B45" s="18" t="s">
        <v>189</v>
      </c>
      <c r="C45" s="7" t="s">
        <v>47</v>
      </c>
      <c r="D45" s="7" t="s">
        <v>219</v>
      </c>
      <c r="E45" s="7">
        <v>0.63</v>
      </c>
      <c r="F45" s="7">
        <v>1.9</v>
      </c>
      <c r="G45" s="8">
        <f t="shared" si="5"/>
        <v>301.58730158730157</v>
      </c>
      <c r="H45" s="20" t="s">
        <v>295</v>
      </c>
    </row>
    <row r="46" spans="1:8" ht="147.6" customHeight="1" x14ac:dyDescent="0.35">
      <c r="A46" s="51" t="s">
        <v>207</v>
      </c>
      <c r="B46" s="18" t="s">
        <v>191</v>
      </c>
      <c r="C46" s="7" t="s">
        <v>183</v>
      </c>
      <c r="D46" s="7">
        <v>19.8</v>
      </c>
      <c r="E46" s="7">
        <v>10.4</v>
      </c>
      <c r="F46" s="7">
        <v>10.548999999999999</v>
      </c>
      <c r="G46" s="8">
        <f t="shared" si="5"/>
        <v>101.43269230769229</v>
      </c>
      <c r="H46" s="20"/>
    </row>
    <row r="47" spans="1:8" ht="111" customHeight="1" x14ac:dyDescent="0.35">
      <c r="A47" s="51" t="s">
        <v>208</v>
      </c>
      <c r="B47" s="18" t="s">
        <v>273</v>
      </c>
      <c r="C47" s="7" t="s">
        <v>92</v>
      </c>
      <c r="D47" s="8">
        <v>1177.7339999999999</v>
      </c>
      <c r="E47" s="8">
        <v>960</v>
      </c>
      <c r="F47" s="8">
        <v>1167.25</v>
      </c>
      <c r="G47" s="8">
        <f t="shared" si="3"/>
        <v>121.58854166666666</v>
      </c>
      <c r="H47" s="20"/>
    </row>
    <row r="48" spans="1:8" ht="72" customHeight="1" x14ac:dyDescent="0.35">
      <c r="A48" s="51" t="s">
        <v>210</v>
      </c>
      <c r="B48" s="18" t="s">
        <v>93</v>
      </c>
      <c r="C48" s="7" t="s">
        <v>46</v>
      </c>
      <c r="D48" s="7">
        <v>631.9</v>
      </c>
      <c r="E48" s="8">
        <v>557</v>
      </c>
      <c r="F48" s="121">
        <v>695.07</v>
      </c>
      <c r="G48" s="8">
        <f>F48/E48*100</f>
        <v>124.78815080789947</v>
      </c>
      <c r="H48" s="20"/>
    </row>
    <row r="49" spans="1:8" ht="42.6" customHeight="1" x14ac:dyDescent="0.35">
      <c r="A49" s="51" t="s">
        <v>263</v>
      </c>
      <c r="B49" s="18" t="s">
        <v>94</v>
      </c>
      <c r="C49" s="7" t="s">
        <v>44</v>
      </c>
      <c r="D49" s="7">
        <v>1.4</v>
      </c>
      <c r="E49" s="8">
        <v>1</v>
      </c>
      <c r="F49" s="7">
        <v>1.06</v>
      </c>
      <c r="G49" s="8">
        <f t="shared" si="3"/>
        <v>106</v>
      </c>
      <c r="H49" s="20"/>
    </row>
    <row r="50" spans="1:8" ht="142.19999999999999" customHeight="1" x14ac:dyDescent="0.35">
      <c r="A50" s="51" t="s">
        <v>264</v>
      </c>
      <c r="B50" s="18" t="s">
        <v>193</v>
      </c>
      <c r="C50" s="7" t="s">
        <v>49</v>
      </c>
      <c r="D50" s="7">
        <v>23.3</v>
      </c>
      <c r="E50" s="7">
        <v>21.5</v>
      </c>
      <c r="F50" s="7">
        <v>24</v>
      </c>
      <c r="G50" s="8">
        <f t="shared" ref="G50:G67" si="6">F50/E50*100</f>
        <v>111.62790697674419</v>
      </c>
      <c r="H50" s="20"/>
    </row>
    <row r="51" spans="1:8" ht="145.80000000000001" customHeight="1" x14ac:dyDescent="0.35">
      <c r="A51" s="51" t="s">
        <v>213</v>
      </c>
      <c r="B51" s="18" t="s">
        <v>194</v>
      </c>
      <c r="C51" s="7" t="s">
        <v>49</v>
      </c>
      <c r="D51" s="7">
        <v>70.962999999999994</v>
      </c>
      <c r="E51" s="7">
        <v>62.7</v>
      </c>
      <c r="F51" s="7">
        <v>68.709000000000003</v>
      </c>
      <c r="G51" s="8">
        <f t="shared" si="6"/>
        <v>109.58373205741627</v>
      </c>
      <c r="H51" s="20"/>
    </row>
    <row r="52" spans="1:8" ht="96.6" customHeight="1" x14ac:dyDescent="0.35">
      <c r="A52" s="51" t="s">
        <v>265</v>
      </c>
      <c r="B52" s="18" t="s">
        <v>195</v>
      </c>
      <c r="C52" s="7" t="s">
        <v>196</v>
      </c>
      <c r="D52" s="7" t="s">
        <v>140</v>
      </c>
      <c r="E52" s="7">
        <v>14.5</v>
      </c>
      <c r="F52" s="7">
        <v>15.5</v>
      </c>
      <c r="G52" s="8">
        <f t="shared" si="6"/>
        <v>106.89655172413792</v>
      </c>
      <c r="H52" s="20" t="s">
        <v>295</v>
      </c>
    </row>
    <row r="53" spans="1:8" ht="57.6" customHeight="1" x14ac:dyDescent="0.35">
      <c r="A53" s="51" t="s">
        <v>266</v>
      </c>
      <c r="B53" s="18" t="s">
        <v>95</v>
      </c>
      <c r="C53" s="7" t="s">
        <v>44</v>
      </c>
      <c r="D53" s="7">
        <v>2.4300000000000002</v>
      </c>
      <c r="E53" s="8">
        <v>4</v>
      </c>
      <c r="F53" s="121">
        <v>7.82</v>
      </c>
      <c r="G53" s="8">
        <f t="shared" si="6"/>
        <v>195.5</v>
      </c>
      <c r="H53" s="20"/>
    </row>
    <row r="54" spans="1:8" ht="54.6" customHeight="1" x14ac:dyDescent="0.35">
      <c r="A54" s="51" t="s">
        <v>267</v>
      </c>
      <c r="B54" s="18" t="s">
        <v>96</v>
      </c>
      <c r="C54" s="7" t="s">
        <v>44</v>
      </c>
      <c r="D54" s="7">
        <v>14.89</v>
      </c>
      <c r="E54" s="8">
        <v>18.5</v>
      </c>
      <c r="F54" s="7">
        <v>32.61</v>
      </c>
      <c r="G54" s="8">
        <f t="shared" si="6"/>
        <v>176.27027027027026</v>
      </c>
      <c r="H54" s="20"/>
    </row>
    <row r="55" spans="1:8" ht="39.6" customHeight="1" x14ac:dyDescent="0.35">
      <c r="A55" s="51" t="s">
        <v>268</v>
      </c>
      <c r="B55" s="18" t="s">
        <v>97</v>
      </c>
      <c r="C55" s="7" t="s">
        <v>47</v>
      </c>
      <c r="D55" s="8">
        <v>46</v>
      </c>
      <c r="E55" s="8">
        <v>43</v>
      </c>
      <c r="F55" s="17">
        <v>53.2</v>
      </c>
      <c r="G55" s="8">
        <f t="shared" si="6"/>
        <v>123.72093023255815</v>
      </c>
      <c r="H55" s="20"/>
    </row>
    <row r="56" spans="1:8" ht="126" customHeight="1" x14ac:dyDescent="0.35">
      <c r="A56" s="51" t="s">
        <v>274</v>
      </c>
      <c r="B56" s="18" t="s">
        <v>98</v>
      </c>
      <c r="C56" s="7" t="s">
        <v>47</v>
      </c>
      <c r="D56" s="7">
        <v>492.3</v>
      </c>
      <c r="E56" s="8">
        <v>520</v>
      </c>
      <c r="F56" s="8">
        <v>500.6</v>
      </c>
      <c r="G56" s="8">
        <f t="shared" si="6"/>
        <v>96.269230769230774</v>
      </c>
      <c r="H56" s="123" t="s">
        <v>336</v>
      </c>
    </row>
    <row r="57" spans="1:8" ht="36.6" customHeight="1" x14ac:dyDescent="0.35">
      <c r="A57" s="51" t="s">
        <v>275</v>
      </c>
      <c r="B57" s="18" t="s">
        <v>99</v>
      </c>
      <c r="C57" s="7" t="s">
        <v>47</v>
      </c>
      <c r="D57" s="8">
        <v>352.9</v>
      </c>
      <c r="E57" s="7">
        <v>267.5</v>
      </c>
      <c r="F57" s="22">
        <v>381.9</v>
      </c>
      <c r="G57" s="8">
        <f t="shared" si="6"/>
        <v>142.76635514018693</v>
      </c>
      <c r="H57" s="20"/>
    </row>
    <row r="58" spans="1:8" ht="23.4" customHeight="1" x14ac:dyDescent="0.35">
      <c r="A58" s="51" t="s">
        <v>276</v>
      </c>
      <c r="B58" s="18" t="s">
        <v>100</v>
      </c>
      <c r="C58" s="7" t="s">
        <v>47</v>
      </c>
      <c r="D58" s="8">
        <v>80.8</v>
      </c>
      <c r="E58" s="7">
        <v>57.8</v>
      </c>
      <c r="F58" s="17">
        <v>59.9</v>
      </c>
      <c r="G58" s="8">
        <f t="shared" si="6"/>
        <v>103.63321799307958</v>
      </c>
      <c r="H58" s="20"/>
    </row>
    <row r="59" spans="1:8" ht="58.8" customHeight="1" x14ac:dyDescent="0.35">
      <c r="A59" s="51" t="s">
        <v>277</v>
      </c>
      <c r="B59" s="18" t="s">
        <v>101</v>
      </c>
      <c r="C59" s="7" t="s">
        <v>209</v>
      </c>
      <c r="D59" s="8">
        <v>213.5</v>
      </c>
      <c r="E59" s="8">
        <v>213</v>
      </c>
      <c r="F59" s="22">
        <v>279.10000000000002</v>
      </c>
      <c r="G59" s="8">
        <f t="shared" si="6"/>
        <v>131.03286384976528</v>
      </c>
      <c r="H59" s="20"/>
    </row>
    <row r="60" spans="1:8" ht="21" customHeight="1" x14ac:dyDescent="0.35">
      <c r="A60" s="51" t="s">
        <v>278</v>
      </c>
      <c r="B60" s="18" t="s">
        <v>102</v>
      </c>
      <c r="C60" s="7" t="s">
        <v>47</v>
      </c>
      <c r="D60" s="8">
        <v>5</v>
      </c>
      <c r="E60" s="7">
        <v>2.8</v>
      </c>
      <c r="F60" s="17">
        <v>6.8</v>
      </c>
      <c r="G60" s="8">
        <f t="shared" si="6"/>
        <v>242.85714285714289</v>
      </c>
      <c r="H60" s="20"/>
    </row>
    <row r="61" spans="1:8" ht="36.6" customHeight="1" x14ac:dyDescent="0.35">
      <c r="A61" s="51" t="s">
        <v>279</v>
      </c>
      <c r="B61" s="18" t="s">
        <v>103</v>
      </c>
      <c r="C61" s="7" t="s">
        <v>47</v>
      </c>
      <c r="D61" s="8">
        <v>1.1000000000000001</v>
      </c>
      <c r="E61" s="7">
        <v>1.2</v>
      </c>
      <c r="F61" s="17">
        <v>2.2000000000000002</v>
      </c>
      <c r="G61" s="8">
        <f t="shared" si="6"/>
        <v>183.33333333333334</v>
      </c>
      <c r="H61" s="20"/>
    </row>
    <row r="62" spans="1:8" ht="93" customHeight="1" x14ac:dyDescent="0.35">
      <c r="A62" s="51" t="s">
        <v>280</v>
      </c>
      <c r="B62" s="18" t="s">
        <v>200</v>
      </c>
      <c r="C62" s="7" t="s">
        <v>44</v>
      </c>
      <c r="D62" s="7" t="s">
        <v>140</v>
      </c>
      <c r="E62" s="8">
        <v>8</v>
      </c>
      <c r="F62" s="8">
        <v>8</v>
      </c>
      <c r="G62" s="8">
        <f t="shared" si="6"/>
        <v>100</v>
      </c>
      <c r="H62" s="20" t="s">
        <v>295</v>
      </c>
    </row>
    <row r="63" spans="1:8" ht="91.8" customHeight="1" x14ac:dyDescent="0.35">
      <c r="A63" s="51" t="s">
        <v>281</v>
      </c>
      <c r="B63" s="18" t="s">
        <v>201</v>
      </c>
      <c r="C63" s="7" t="s">
        <v>44</v>
      </c>
      <c r="D63" s="7" t="s">
        <v>140</v>
      </c>
      <c r="E63" s="8">
        <v>8</v>
      </c>
      <c r="F63" s="8">
        <v>8</v>
      </c>
      <c r="G63" s="8">
        <f t="shared" si="6"/>
        <v>100</v>
      </c>
      <c r="H63" s="20" t="s">
        <v>295</v>
      </c>
    </row>
    <row r="64" spans="1:8" ht="54.6" customHeight="1" x14ac:dyDescent="0.35">
      <c r="A64" s="51" t="s">
        <v>282</v>
      </c>
      <c r="B64" s="18" t="s">
        <v>214</v>
      </c>
      <c r="C64" s="7" t="s">
        <v>47</v>
      </c>
      <c r="D64" s="7" t="s">
        <v>140</v>
      </c>
      <c r="E64" s="7">
        <v>1.8</v>
      </c>
      <c r="F64" s="7">
        <v>12.5</v>
      </c>
      <c r="G64" s="8">
        <f>F64/E64*100</f>
        <v>694.44444444444446</v>
      </c>
      <c r="H64" s="10" t="s">
        <v>295</v>
      </c>
    </row>
    <row r="65" spans="1:8" ht="36.6" customHeight="1" x14ac:dyDescent="0.35">
      <c r="A65" s="51" t="s">
        <v>283</v>
      </c>
      <c r="B65" s="18" t="s">
        <v>211</v>
      </c>
      <c r="C65" s="7" t="s">
        <v>212</v>
      </c>
      <c r="D65" s="7" t="s">
        <v>140</v>
      </c>
      <c r="E65" s="7">
        <v>0.05</v>
      </c>
      <c r="F65" s="17">
        <v>0.1414</v>
      </c>
      <c r="G65" s="8">
        <f t="shared" si="6"/>
        <v>282.8</v>
      </c>
      <c r="H65" s="10" t="s">
        <v>295</v>
      </c>
    </row>
    <row r="66" spans="1:8" ht="36.6" customHeight="1" x14ac:dyDescent="0.35">
      <c r="A66" s="51" t="s">
        <v>284</v>
      </c>
      <c r="B66" s="18" t="s">
        <v>104</v>
      </c>
      <c r="C66" s="7" t="s">
        <v>47</v>
      </c>
      <c r="D66" s="7">
        <v>680.58799999999997</v>
      </c>
      <c r="E66" s="7">
        <v>806.06</v>
      </c>
      <c r="F66" s="7">
        <v>1986.01</v>
      </c>
      <c r="G66" s="8">
        <f t="shared" si="6"/>
        <v>246.38488449991317</v>
      </c>
      <c r="H66" s="20"/>
    </row>
    <row r="67" spans="1:8" ht="88.8" customHeight="1" thickBot="1" x14ac:dyDescent="0.4">
      <c r="A67" s="110" t="s">
        <v>285</v>
      </c>
      <c r="B67" s="56" t="s">
        <v>198</v>
      </c>
      <c r="C67" s="312" t="s">
        <v>199</v>
      </c>
      <c r="D67" s="312">
        <v>2250</v>
      </c>
      <c r="E67" s="312">
        <v>4350</v>
      </c>
      <c r="F67" s="312">
        <v>4350</v>
      </c>
      <c r="G67" s="11">
        <f t="shared" si="6"/>
        <v>100</v>
      </c>
      <c r="H67" s="125"/>
    </row>
    <row r="68" spans="1:8" ht="46.95" customHeight="1" thickBot="1" x14ac:dyDescent="0.4">
      <c r="A68" s="393" t="s">
        <v>11</v>
      </c>
      <c r="B68" s="394"/>
      <c r="C68" s="394"/>
      <c r="D68" s="394"/>
      <c r="E68" s="394"/>
      <c r="F68" s="394"/>
      <c r="G68" s="394"/>
      <c r="H68" s="395"/>
    </row>
    <row r="69" spans="1:8" x14ac:dyDescent="0.35">
      <c r="A69" s="51" t="s">
        <v>106</v>
      </c>
      <c r="B69" s="18" t="s">
        <v>107</v>
      </c>
      <c r="C69" s="7" t="s">
        <v>82</v>
      </c>
      <c r="D69" s="7">
        <v>850</v>
      </c>
      <c r="E69" s="7">
        <v>860</v>
      </c>
      <c r="F69" s="7">
        <v>869</v>
      </c>
      <c r="G69" s="40">
        <f t="shared" si="3"/>
        <v>101.04651162790699</v>
      </c>
      <c r="H69" s="20"/>
    </row>
    <row r="70" spans="1:8" ht="78" customHeight="1" x14ac:dyDescent="0.35">
      <c r="A70" s="51" t="s">
        <v>108</v>
      </c>
      <c r="B70" s="18" t="s">
        <v>109</v>
      </c>
      <c r="C70" s="7" t="s">
        <v>48</v>
      </c>
      <c r="D70" s="7">
        <v>700</v>
      </c>
      <c r="E70" s="7">
        <v>850</v>
      </c>
      <c r="F70" s="7">
        <v>878</v>
      </c>
      <c r="G70" s="8">
        <f t="shared" si="3"/>
        <v>103.29411764705883</v>
      </c>
      <c r="H70" s="20"/>
    </row>
    <row r="71" spans="1:8" ht="36" x14ac:dyDescent="0.35">
      <c r="A71" s="51" t="s">
        <v>110</v>
      </c>
      <c r="B71" s="18" t="s">
        <v>111</v>
      </c>
      <c r="C71" s="7" t="s">
        <v>50</v>
      </c>
      <c r="D71" s="7">
        <v>5.3040000000000003</v>
      </c>
      <c r="E71" s="7">
        <v>8.4640000000000004</v>
      </c>
      <c r="F71" s="7">
        <v>8.4640000000000004</v>
      </c>
      <c r="G71" s="8">
        <f t="shared" si="3"/>
        <v>100</v>
      </c>
      <c r="H71" s="20"/>
    </row>
    <row r="72" spans="1:8" ht="72.599999999999994" customHeight="1" x14ac:dyDescent="0.35">
      <c r="A72" s="51" t="s">
        <v>112</v>
      </c>
      <c r="B72" s="18" t="s">
        <v>113</v>
      </c>
      <c r="C72" s="7" t="s">
        <v>44</v>
      </c>
      <c r="D72" s="8">
        <v>100</v>
      </c>
      <c r="E72" s="8">
        <v>100</v>
      </c>
      <c r="F72" s="8">
        <v>100</v>
      </c>
      <c r="G72" s="8">
        <f t="shared" si="3"/>
        <v>100</v>
      </c>
      <c r="H72" s="10"/>
    </row>
    <row r="73" spans="1:8" ht="36" x14ac:dyDescent="0.35">
      <c r="A73" s="51" t="s">
        <v>114</v>
      </c>
      <c r="B73" s="18" t="s">
        <v>115</v>
      </c>
      <c r="C73" s="7" t="s">
        <v>48</v>
      </c>
      <c r="D73" s="7">
        <v>4</v>
      </c>
      <c r="E73" s="7">
        <v>1</v>
      </c>
      <c r="F73" s="7">
        <v>3</v>
      </c>
      <c r="G73" s="8">
        <f t="shared" si="3"/>
        <v>300</v>
      </c>
      <c r="H73" s="10"/>
    </row>
    <row r="74" spans="1:8" ht="36" x14ac:dyDescent="0.35">
      <c r="A74" s="51" t="s">
        <v>116</v>
      </c>
      <c r="B74" s="18" t="s">
        <v>117</v>
      </c>
      <c r="C74" s="7" t="s">
        <v>48</v>
      </c>
      <c r="D74" s="7">
        <v>36</v>
      </c>
      <c r="E74" s="7">
        <v>31</v>
      </c>
      <c r="F74" s="7">
        <v>33</v>
      </c>
      <c r="G74" s="8">
        <f t="shared" si="3"/>
        <v>106.45161290322579</v>
      </c>
      <c r="H74" s="10"/>
    </row>
    <row r="75" spans="1:8" ht="59.4" customHeight="1" x14ac:dyDescent="0.35">
      <c r="A75" s="51" t="s">
        <v>118</v>
      </c>
      <c r="B75" s="18" t="s">
        <v>119</v>
      </c>
      <c r="C75" s="7" t="s">
        <v>48</v>
      </c>
      <c r="D75" s="7">
        <v>1</v>
      </c>
      <c r="E75" s="7">
        <v>1</v>
      </c>
      <c r="F75" s="7">
        <v>1</v>
      </c>
      <c r="G75" s="8">
        <f t="shared" si="3"/>
        <v>100</v>
      </c>
      <c r="H75" s="10"/>
    </row>
    <row r="76" spans="1:8" ht="36" x14ac:dyDescent="0.35">
      <c r="A76" s="51" t="s">
        <v>286</v>
      </c>
      <c r="B76" s="18" t="s">
        <v>120</v>
      </c>
      <c r="C76" s="7" t="s">
        <v>82</v>
      </c>
      <c r="D76" s="7">
        <v>7</v>
      </c>
      <c r="E76" s="7">
        <v>88</v>
      </c>
      <c r="F76" s="7">
        <v>88</v>
      </c>
      <c r="G76" s="8">
        <f t="shared" si="3"/>
        <v>100</v>
      </c>
      <c r="H76" s="10"/>
    </row>
    <row r="77" spans="1:8" ht="54" x14ac:dyDescent="0.35">
      <c r="A77" s="51" t="s">
        <v>216</v>
      </c>
      <c r="B77" s="18" t="s">
        <v>145</v>
      </c>
      <c r="C77" s="7" t="s">
        <v>82</v>
      </c>
      <c r="D77" s="7" t="s">
        <v>219</v>
      </c>
      <c r="E77" s="7">
        <v>5</v>
      </c>
      <c r="F77" s="7">
        <v>5</v>
      </c>
      <c r="G77" s="8">
        <f t="shared" si="3"/>
        <v>100</v>
      </c>
      <c r="H77" s="20" t="s">
        <v>295</v>
      </c>
    </row>
    <row r="78" spans="1:8" ht="54" x14ac:dyDescent="0.35">
      <c r="A78" s="51" t="s">
        <v>287</v>
      </c>
      <c r="B78" s="18" t="s">
        <v>142</v>
      </c>
      <c r="C78" s="7" t="s">
        <v>143</v>
      </c>
      <c r="D78" s="7" t="s">
        <v>219</v>
      </c>
      <c r="E78" s="7">
        <v>2</v>
      </c>
      <c r="F78" s="7">
        <v>2</v>
      </c>
      <c r="G78" s="8">
        <f t="shared" si="3"/>
        <v>100</v>
      </c>
      <c r="H78" s="20" t="s">
        <v>295</v>
      </c>
    </row>
    <row r="79" spans="1:8" ht="59.4" customHeight="1" thickBot="1" x14ac:dyDescent="0.4">
      <c r="A79" s="110" t="s">
        <v>288</v>
      </c>
      <c r="B79" s="56" t="s">
        <v>144</v>
      </c>
      <c r="C79" s="312" t="s">
        <v>143</v>
      </c>
      <c r="D79" s="312" t="s">
        <v>219</v>
      </c>
      <c r="E79" s="312">
        <v>710</v>
      </c>
      <c r="F79" s="312">
        <v>1020</v>
      </c>
      <c r="G79" s="11">
        <f t="shared" si="3"/>
        <v>143.66197183098592</v>
      </c>
      <c r="H79" s="125" t="s">
        <v>295</v>
      </c>
    </row>
    <row r="80" spans="1:8" ht="22.2" customHeight="1" thickBot="1" x14ac:dyDescent="0.4">
      <c r="A80" s="390" t="s">
        <v>75</v>
      </c>
      <c r="B80" s="391"/>
      <c r="C80" s="391"/>
      <c r="D80" s="391"/>
      <c r="E80" s="391"/>
      <c r="F80" s="391"/>
      <c r="G80" s="391"/>
      <c r="H80" s="392"/>
    </row>
    <row r="81" spans="1:8" ht="108" x14ac:dyDescent="0.35">
      <c r="A81" s="111" t="s">
        <v>289</v>
      </c>
      <c r="B81" s="54" t="s">
        <v>135</v>
      </c>
      <c r="C81" s="77" t="s">
        <v>92</v>
      </c>
      <c r="D81" s="40">
        <v>10.0207</v>
      </c>
      <c r="E81" s="77">
        <v>7.2119</v>
      </c>
      <c r="F81" s="119">
        <v>9.9476999999999993</v>
      </c>
      <c r="G81" s="40">
        <f t="shared" si="3"/>
        <v>137.93452488248587</v>
      </c>
      <c r="H81" s="19"/>
    </row>
    <row r="82" spans="1:8" ht="59.4" customHeight="1" thickBot="1" x14ac:dyDescent="0.4">
      <c r="A82" s="116" t="s">
        <v>290</v>
      </c>
      <c r="B82" s="78" t="s">
        <v>291</v>
      </c>
      <c r="C82" s="117" t="s">
        <v>92</v>
      </c>
      <c r="D82" s="117" t="s">
        <v>140</v>
      </c>
      <c r="E82" s="117">
        <v>7.2119</v>
      </c>
      <c r="F82" s="117">
        <v>7.5152000000000001</v>
      </c>
      <c r="G82" s="120">
        <f t="shared" si="3"/>
        <v>104.20554916180203</v>
      </c>
      <c r="H82" s="79" t="s">
        <v>295</v>
      </c>
    </row>
    <row r="83" spans="1:8" x14ac:dyDescent="0.35">
      <c r="B83" s="46"/>
      <c r="C83" s="46"/>
      <c r="D83" s="46"/>
      <c r="E83" s="46"/>
      <c r="F83" s="45"/>
      <c r="H83" s="47"/>
    </row>
    <row r="84" spans="1:8" x14ac:dyDescent="0.35">
      <c r="B84" s="46"/>
      <c r="C84" s="46"/>
      <c r="D84" s="46"/>
      <c r="E84" s="46"/>
      <c r="F84" s="45"/>
      <c r="H84" s="47"/>
    </row>
    <row r="85" spans="1:8" x14ac:dyDescent="0.35">
      <c r="B85" s="46"/>
      <c r="C85" s="46"/>
      <c r="D85" s="46"/>
      <c r="E85" s="46"/>
      <c r="F85" s="45"/>
      <c r="H85" s="47"/>
    </row>
    <row r="86" spans="1:8" x14ac:dyDescent="0.35">
      <c r="B86" s="46"/>
      <c r="C86" s="46"/>
      <c r="D86" s="46"/>
      <c r="E86" s="46"/>
      <c r="F86" s="45"/>
      <c r="H86" s="47"/>
    </row>
    <row r="87" spans="1:8" x14ac:dyDescent="0.35">
      <c r="B87" s="46"/>
      <c r="C87" s="46"/>
      <c r="D87" s="46"/>
      <c r="E87" s="46"/>
      <c r="F87" s="45"/>
      <c r="H87" s="47"/>
    </row>
    <row r="88" spans="1:8" x14ac:dyDescent="0.35">
      <c r="B88" s="46"/>
      <c r="C88" s="46"/>
      <c r="D88" s="46"/>
      <c r="E88" s="46"/>
      <c r="F88" s="45"/>
      <c r="H88" s="47"/>
    </row>
    <row r="89" spans="1:8" x14ac:dyDescent="0.35">
      <c r="B89" s="46"/>
      <c r="C89" s="46"/>
      <c r="D89" s="46"/>
      <c r="E89" s="46"/>
      <c r="F89" s="45"/>
      <c r="H89" s="47"/>
    </row>
    <row r="90" spans="1:8" x14ac:dyDescent="0.35">
      <c r="B90" s="46"/>
      <c r="C90" s="46"/>
      <c r="D90" s="46"/>
      <c r="E90" s="46"/>
      <c r="F90" s="45"/>
      <c r="H90" s="47"/>
    </row>
    <row r="91" spans="1:8" x14ac:dyDescent="0.35">
      <c r="B91" s="46"/>
      <c r="C91" s="46"/>
      <c r="D91" s="46"/>
      <c r="E91" s="46"/>
      <c r="F91" s="45"/>
      <c r="H91" s="47"/>
    </row>
    <row r="92" spans="1:8" x14ac:dyDescent="0.35">
      <c r="B92" s="46"/>
      <c r="C92" s="46"/>
      <c r="D92" s="46"/>
      <c r="E92" s="46"/>
      <c r="F92" s="45"/>
      <c r="H92" s="47"/>
    </row>
    <row r="93" spans="1:8" x14ac:dyDescent="0.35">
      <c r="B93" s="46"/>
      <c r="C93" s="46"/>
      <c r="D93" s="46"/>
      <c r="E93" s="46"/>
      <c r="F93" s="45"/>
      <c r="H93" s="47"/>
    </row>
    <row r="94" spans="1:8" x14ac:dyDescent="0.35">
      <c r="B94" s="46"/>
      <c r="C94" s="46"/>
      <c r="D94" s="46"/>
      <c r="E94" s="46"/>
      <c r="F94" s="45"/>
      <c r="H94" s="47"/>
    </row>
    <row r="95" spans="1:8" x14ac:dyDescent="0.35">
      <c r="B95" s="46"/>
      <c r="C95" s="46"/>
      <c r="D95" s="46"/>
      <c r="E95" s="46"/>
      <c r="F95" s="45"/>
      <c r="H95" s="47"/>
    </row>
    <row r="96" spans="1:8" x14ac:dyDescent="0.35">
      <c r="B96" s="46"/>
      <c r="C96" s="46"/>
      <c r="D96" s="46"/>
      <c r="E96" s="46"/>
      <c r="F96" s="45"/>
      <c r="H96" s="47"/>
    </row>
    <row r="97" spans="2:8" x14ac:dyDescent="0.35">
      <c r="B97" s="46"/>
      <c r="C97" s="46"/>
      <c r="D97" s="46"/>
      <c r="E97" s="46"/>
      <c r="F97" s="45"/>
      <c r="H97" s="47"/>
    </row>
    <row r="98" spans="2:8" x14ac:dyDescent="0.35">
      <c r="B98" s="46"/>
      <c r="C98" s="46"/>
      <c r="D98" s="46"/>
      <c r="E98" s="46"/>
      <c r="F98" s="45"/>
      <c r="H98" s="47"/>
    </row>
    <row r="99" spans="2:8" x14ac:dyDescent="0.35">
      <c r="B99" s="46"/>
      <c r="C99" s="46"/>
      <c r="D99" s="46"/>
      <c r="E99" s="46"/>
      <c r="F99" s="45"/>
      <c r="H99" s="47"/>
    </row>
    <row r="100" spans="2:8" x14ac:dyDescent="0.35">
      <c r="B100" s="46"/>
      <c r="C100" s="46"/>
      <c r="D100" s="46"/>
      <c r="E100" s="46"/>
      <c r="F100" s="45"/>
      <c r="H100" s="47"/>
    </row>
    <row r="101" spans="2:8" x14ac:dyDescent="0.35">
      <c r="B101" s="46"/>
      <c r="C101" s="46"/>
      <c r="D101" s="46"/>
      <c r="E101" s="46"/>
      <c r="F101" s="45"/>
      <c r="H101" s="47"/>
    </row>
    <row r="102" spans="2:8" x14ac:dyDescent="0.35">
      <c r="B102" s="46"/>
      <c r="C102" s="46"/>
      <c r="D102" s="46"/>
      <c r="E102" s="46"/>
      <c r="F102" s="45"/>
      <c r="H102" s="47"/>
    </row>
    <row r="103" spans="2:8" x14ac:dyDescent="0.35">
      <c r="B103" s="46"/>
      <c r="C103" s="46"/>
      <c r="D103" s="46"/>
      <c r="E103" s="46"/>
      <c r="F103" s="45"/>
      <c r="H103" s="47"/>
    </row>
    <row r="104" spans="2:8" x14ac:dyDescent="0.35">
      <c r="B104" s="46"/>
      <c r="C104" s="46"/>
      <c r="D104" s="46"/>
      <c r="E104" s="46"/>
      <c r="F104" s="45"/>
      <c r="H104" s="47"/>
    </row>
    <row r="105" spans="2:8" x14ac:dyDescent="0.35">
      <c r="B105" s="46"/>
      <c r="C105" s="46"/>
      <c r="D105" s="46"/>
      <c r="E105" s="46"/>
      <c r="F105" s="45"/>
      <c r="H105" s="47"/>
    </row>
    <row r="106" spans="2:8" x14ac:dyDescent="0.35">
      <c r="B106" s="46"/>
      <c r="C106" s="46"/>
      <c r="D106" s="46"/>
      <c r="E106" s="46"/>
      <c r="F106" s="45"/>
      <c r="H106" s="47"/>
    </row>
    <row r="107" spans="2:8" x14ac:dyDescent="0.35">
      <c r="B107" s="46"/>
      <c r="C107" s="46"/>
      <c r="D107" s="46"/>
      <c r="E107" s="46"/>
      <c r="F107" s="45"/>
      <c r="H107" s="47"/>
    </row>
    <row r="108" spans="2:8" x14ac:dyDescent="0.35">
      <c r="B108" s="46"/>
      <c r="C108" s="46"/>
      <c r="D108" s="46"/>
      <c r="E108" s="46"/>
      <c r="F108" s="45"/>
      <c r="H108" s="47"/>
    </row>
    <row r="109" spans="2:8" x14ac:dyDescent="0.35">
      <c r="B109" s="46"/>
      <c r="C109" s="46"/>
      <c r="D109" s="46"/>
      <c r="E109" s="46"/>
      <c r="F109" s="45"/>
      <c r="H109" s="47"/>
    </row>
    <row r="110" spans="2:8" x14ac:dyDescent="0.35">
      <c r="B110" s="46"/>
      <c r="C110" s="46"/>
      <c r="D110" s="46"/>
      <c r="E110" s="46"/>
      <c r="F110" s="45"/>
      <c r="H110" s="47"/>
    </row>
    <row r="111" spans="2:8" x14ac:dyDescent="0.35">
      <c r="B111" s="46"/>
      <c r="C111" s="46"/>
      <c r="D111" s="46"/>
      <c r="E111" s="46"/>
      <c r="F111" s="45"/>
      <c r="H111" s="47"/>
    </row>
    <row r="112" spans="2:8" x14ac:dyDescent="0.35">
      <c r="B112" s="46"/>
      <c r="C112" s="46"/>
      <c r="D112" s="46"/>
      <c r="E112" s="46"/>
      <c r="F112" s="45"/>
      <c r="H112" s="47"/>
    </row>
    <row r="113" spans="2:8" x14ac:dyDescent="0.35">
      <c r="B113" s="46"/>
      <c r="C113" s="46"/>
      <c r="D113" s="46"/>
      <c r="E113" s="46"/>
      <c r="F113" s="45"/>
      <c r="H113" s="47"/>
    </row>
    <row r="114" spans="2:8" x14ac:dyDescent="0.35">
      <c r="B114" s="46"/>
      <c r="C114" s="46"/>
      <c r="D114" s="46"/>
      <c r="E114" s="46"/>
      <c r="F114" s="45"/>
      <c r="H114" s="47"/>
    </row>
    <row r="115" spans="2:8" x14ac:dyDescent="0.35">
      <c r="B115" s="46"/>
      <c r="C115" s="46"/>
      <c r="D115" s="46"/>
      <c r="E115" s="46"/>
      <c r="F115" s="45"/>
      <c r="H115" s="47"/>
    </row>
    <row r="116" spans="2:8" x14ac:dyDescent="0.35">
      <c r="B116" s="46"/>
      <c r="C116" s="46"/>
      <c r="D116" s="46"/>
      <c r="E116" s="46"/>
      <c r="F116" s="45"/>
      <c r="H116" s="47"/>
    </row>
    <row r="117" spans="2:8" x14ac:dyDescent="0.35">
      <c r="B117" s="46"/>
      <c r="C117" s="46"/>
      <c r="D117" s="46"/>
      <c r="E117" s="46"/>
      <c r="F117" s="45"/>
      <c r="H117" s="47"/>
    </row>
    <row r="118" spans="2:8" x14ac:dyDescent="0.35">
      <c r="B118" s="46"/>
      <c r="C118" s="46"/>
      <c r="D118" s="46"/>
      <c r="E118" s="46"/>
      <c r="F118" s="45"/>
      <c r="H118" s="47"/>
    </row>
    <row r="119" spans="2:8" x14ac:dyDescent="0.35">
      <c r="B119" s="46"/>
      <c r="C119" s="46"/>
      <c r="D119" s="46"/>
      <c r="E119" s="46"/>
      <c r="F119" s="45"/>
      <c r="H119" s="47"/>
    </row>
    <row r="120" spans="2:8" x14ac:dyDescent="0.35">
      <c r="B120" s="46"/>
      <c r="C120" s="46"/>
      <c r="D120" s="46"/>
      <c r="E120" s="46"/>
      <c r="F120" s="45"/>
      <c r="H120" s="47"/>
    </row>
    <row r="121" spans="2:8" x14ac:dyDescent="0.35">
      <c r="B121" s="46"/>
      <c r="C121" s="46"/>
      <c r="D121" s="46"/>
      <c r="E121" s="46"/>
      <c r="F121" s="45"/>
      <c r="H121" s="47"/>
    </row>
    <row r="122" spans="2:8" x14ac:dyDescent="0.35">
      <c r="B122" s="46"/>
      <c r="C122" s="46"/>
      <c r="D122" s="46"/>
      <c r="E122" s="46"/>
      <c r="F122" s="45"/>
      <c r="H122" s="47"/>
    </row>
    <row r="123" spans="2:8" x14ac:dyDescent="0.35">
      <c r="B123" s="46"/>
      <c r="C123" s="46"/>
      <c r="D123" s="46"/>
      <c r="E123" s="46"/>
      <c r="F123" s="45"/>
      <c r="H123" s="47"/>
    </row>
    <row r="124" spans="2:8" x14ac:dyDescent="0.35">
      <c r="B124" s="46"/>
      <c r="C124" s="46"/>
      <c r="D124" s="46"/>
      <c r="E124" s="46"/>
      <c r="F124" s="45"/>
      <c r="H124" s="47"/>
    </row>
    <row r="125" spans="2:8" x14ac:dyDescent="0.35">
      <c r="B125" s="46"/>
      <c r="C125" s="46"/>
      <c r="D125" s="46"/>
      <c r="E125" s="46"/>
      <c r="F125" s="45"/>
      <c r="H125" s="47"/>
    </row>
    <row r="126" spans="2:8" x14ac:dyDescent="0.35">
      <c r="B126" s="46"/>
      <c r="C126" s="46"/>
      <c r="D126" s="46"/>
      <c r="E126" s="46"/>
      <c r="F126" s="45"/>
      <c r="H126" s="47"/>
    </row>
    <row r="127" spans="2:8" x14ac:dyDescent="0.35">
      <c r="B127" s="46"/>
      <c r="C127" s="46"/>
      <c r="D127" s="46"/>
      <c r="E127" s="46"/>
      <c r="F127" s="45"/>
      <c r="H127" s="47"/>
    </row>
    <row r="128" spans="2:8" x14ac:dyDescent="0.35">
      <c r="B128" s="46"/>
      <c r="C128" s="46"/>
      <c r="D128" s="46"/>
      <c r="E128" s="46"/>
      <c r="F128" s="45"/>
      <c r="H128" s="47"/>
    </row>
    <row r="129" spans="2:8" x14ac:dyDescent="0.35">
      <c r="B129" s="46"/>
      <c r="C129" s="46"/>
      <c r="D129" s="46"/>
      <c r="E129" s="46"/>
      <c r="F129" s="45"/>
      <c r="H129" s="47"/>
    </row>
    <row r="130" spans="2:8" x14ac:dyDescent="0.35">
      <c r="B130" s="46"/>
      <c r="C130" s="46"/>
      <c r="D130" s="46"/>
      <c r="E130" s="46"/>
      <c r="F130" s="45"/>
      <c r="H130" s="47"/>
    </row>
    <row r="131" spans="2:8" x14ac:dyDescent="0.35">
      <c r="B131" s="46"/>
      <c r="C131" s="46"/>
      <c r="D131" s="46"/>
      <c r="E131" s="46"/>
      <c r="F131" s="45"/>
      <c r="H131" s="47"/>
    </row>
    <row r="132" spans="2:8" x14ac:dyDescent="0.35">
      <c r="B132" s="46"/>
      <c r="C132" s="46"/>
      <c r="D132" s="46"/>
      <c r="E132" s="46"/>
      <c r="F132" s="45"/>
      <c r="H132" s="47"/>
    </row>
    <row r="133" spans="2:8" x14ac:dyDescent="0.35">
      <c r="B133" s="46"/>
      <c r="C133" s="46"/>
      <c r="D133" s="46"/>
      <c r="E133" s="46"/>
      <c r="F133" s="45"/>
      <c r="H133" s="47"/>
    </row>
    <row r="134" spans="2:8" x14ac:dyDescent="0.35">
      <c r="B134" s="46"/>
      <c r="C134" s="46"/>
      <c r="D134" s="46"/>
      <c r="E134" s="46"/>
      <c r="F134" s="45"/>
      <c r="H134" s="47"/>
    </row>
    <row r="135" spans="2:8" x14ac:dyDescent="0.35">
      <c r="B135" s="46"/>
      <c r="C135" s="46"/>
      <c r="D135" s="46"/>
      <c r="E135" s="46"/>
      <c r="F135" s="45"/>
      <c r="H135" s="47"/>
    </row>
    <row r="136" spans="2:8" x14ac:dyDescent="0.35">
      <c r="B136" s="46"/>
      <c r="C136" s="46"/>
      <c r="D136" s="46"/>
      <c r="E136" s="46"/>
      <c r="F136" s="45"/>
      <c r="H136" s="47"/>
    </row>
    <row r="137" spans="2:8" x14ac:dyDescent="0.35">
      <c r="B137" s="46"/>
      <c r="C137" s="46"/>
      <c r="D137" s="46"/>
      <c r="E137" s="46"/>
      <c r="F137" s="45"/>
      <c r="H137" s="47"/>
    </row>
    <row r="138" spans="2:8" x14ac:dyDescent="0.35">
      <c r="B138" s="46"/>
      <c r="C138" s="46"/>
      <c r="D138" s="46"/>
      <c r="E138" s="46"/>
      <c r="F138" s="45"/>
      <c r="H138" s="47"/>
    </row>
    <row r="139" spans="2:8" x14ac:dyDescent="0.35">
      <c r="B139" s="46"/>
      <c r="C139" s="46"/>
      <c r="D139" s="46"/>
      <c r="E139" s="46"/>
      <c r="F139" s="45"/>
      <c r="H139" s="47"/>
    </row>
    <row r="140" spans="2:8" x14ac:dyDescent="0.35">
      <c r="B140" s="46"/>
      <c r="C140" s="46"/>
      <c r="D140" s="46"/>
      <c r="E140" s="46"/>
      <c r="F140" s="45"/>
      <c r="H140" s="47"/>
    </row>
    <row r="141" spans="2:8" x14ac:dyDescent="0.35">
      <c r="B141" s="46"/>
      <c r="C141" s="46"/>
      <c r="D141" s="46"/>
      <c r="E141" s="46"/>
      <c r="F141" s="45"/>
      <c r="H141" s="47"/>
    </row>
    <row r="142" spans="2:8" x14ac:dyDescent="0.35">
      <c r="B142" s="46"/>
      <c r="C142" s="46"/>
      <c r="D142" s="46"/>
      <c r="E142" s="46"/>
      <c r="F142" s="45"/>
      <c r="H142" s="47"/>
    </row>
    <row r="143" spans="2:8" x14ac:dyDescent="0.35">
      <c r="B143" s="46"/>
      <c r="C143" s="46"/>
      <c r="D143" s="46"/>
      <c r="E143" s="46"/>
      <c r="F143" s="45"/>
      <c r="H143" s="47"/>
    </row>
    <row r="144" spans="2:8" x14ac:dyDescent="0.35">
      <c r="B144" s="46"/>
      <c r="C144" s="46"/>
      <c r="D144" s="46"/>
      <c r="E144" s="46"/>
      <c r="F144" s="45"/>
      <c r="H144" s="47"/>
    </row>
    <row r="145" spans="2:8" x14ac:dyDescent="0.35">
      <c r="B145" s="46"/>
      <c r="C145" s="46"/>
      <c r="D145" s="46"/>
      <c r="E145" s="46"/>
      <c r="F145" s="45"/>
      <c r="H145" s="47"/>
    </row>
    <row r="146" spans="2:8" x14ac:dyDescent="0.35">
      <c r="B146" s="46"/>
      <c r="C146" s="46"/>
      <c r="D146" s="46"/>
      <c r="E146" s="46"/>
      <c r="F146" s="45"/>
      <c r="H146" s="47"/>
    </row>
    <row r="147" spans="2:8" x14ac:dyDescent="0.35">
      <c r="B147" s="46"/>
      <c r="C147" s="46"/>
      <c r="D147" s="46"/>
      <c r="E147" s="46"/>
      <c r="F147" s="45"/>
      <c r="H147" s="47"/>
    </row>
    <row r="148" spans="2:8" x14ac:dyDescent="0.35">
      <c r="B148" s="46"/>
      <c r="C148" s="46"/>
      <c r="D148" s="46"/>
      <c r="E148" s="46"/>
      <c r="F148" s="45"/>
      <c r="H148" s="47"/>
    </row>
    <row r="149" spans="2:8" x14ac:dyDescent="0.35">
      <c r="B149" s="46"/>
      <c r="C149" s="46"/>
      <c r="D149" s="46"/>
      <c r="E149" s="46"/>
      <c r="F149" s="45"/>
      <c r="H149" s="47"/>
    </row>
    <row r="150" spans="2:8" x14ac:dyDescent="0.35">
      <c r="B150" s="46"/>
      <c r="C150" s="46"/>
      <c r="D150" s="46"/>
      <c r="E150" s="46"/>
      <c r="F150" s="45"/>
      <c r="H150" s="47"/>
    </row>
    <row r="151" spans="2:8" x14ac:dyDescent="0.35">
      <c r="B151" s="46"/>
      <c r="C151" s="46"/>
      <c r="D151" s="46"/>
      <c r="E151" s="46"/>
      <c r="F151" s="45"/>
      <c r="H151" s="47"/>
    </row>
    <row r="152" spans="2:8" x14ac:dyDescent="0.35">
      <c r="B152" s="46"/>
      <c r="C152" s="46"/>
      <c r="D152" s="46"/>
      <c r="E152" s="46"/>
      <c r="F152" s="45"/>
      <c r="H152" s="47"/>
    </row>
    <row r="153" spans="2:8" x14ac:dyDescent="0.35">
      <c r="B153" s="46"/>
      <c r="C153" s="46"/>
      <c r="D153" s="46"/>
      <c r="E153" s="46"/>
      <c r="F153" s="45"/>
      <c r="H153" s="47"/>
    </row>
    <row r="154" spans="2:8" x14ac:dyDescent="0.35">
      <c r="B154" s="46"/>
      <c r="C154" s="46"/>
      <c r="D154" s="46"/>
      <c r="E154" s="46"/>
      <c r="F154" s="45"/>
      <c r="H154" s="47"/>
    </row>
    <row r="155" spans="2:8" x14ac:dyDescent="0.35">
      <c r="B155" s="46"/>
      <c r="C155" s="46"/>
      <c r="D155" s="46"/>
      <c r="E155" s="46"/>
      <c r="F155" s="45"/>
      <c r="H155" s="47"/>
    </row>
    <row r="156" spans="2:8" x14ac:dyDescent="0.35">
      <c r="B156" s="46"/>
      <c r="C156" s="46"/>
      <c r="D156" s="46"/>
      <c r="E156" s="46"/>
      <c r="F156" s="45"/>
      <c r="H156" s="47"/>
    </row>
    <row r="157" spans="2:8" x14ac:dyDescent="0.35">
      <c r="B157" s="46"/>
      <c r="C157" s="46"/>
      <c r="D157" s="46"/>
      <c r="E157" s="46"/>
      <c r="F157" s="45"/>
      <c r="H157" s="47"/>
    </row>
    <row r="158" spans="2:8" x14ac:dyDescent="0.35">
      <c r="B158" s="46"/>
      <c r="C158" s="46"/>
      <c r="D158" s="46"/>
      <c r="E158" s="46"/>
      <c r="F158" s="45"/>
      <c r="H158" s="47"/>
    </row>
    <row r="159" spans="2:8" x14ac:dyDescent="0.35">
      <c r="B159" s="46"/>
      <c r="C159" s="46"/>
      <c r="D159" s="46"/>
      <c r="E159" s="46"/>
      <c r="F159" s="45"/>
      <c r="H159" s="47"/>
    </row>
    <row r="160" spans="2:8" x14ac:dyDescent="0.35">
      <c r="B160" s="46"/>
      <c r="C160" s="46"/>
      <c r="D160" s="46"/>
      <c r="E160" s="46"/>
      <c r="F160" s="45"/>
      <c r="H160" s="47"/>
    </row>
    <row r="161" spans="2:8" x14ac:dyDescent="0.35">
      <c r="B161" s="46"/>
      <c r="C161" s="46"/>
      <c r="D161" s="46"/>
      <c r="E161" s="46"/>
      <c r="F161" s="45"/>
      <c r="H161" s="47"/>
    </row>
    <row r="162" spans="2:8" x14ac:dyDescent="0.35">
      <c r="B162" s="46"/>
      <c r="C162" s="46"/>
      <c r="D162" s="46"/>
      <c r="E162" s="46"/>
      <c r="F162" s="45"/>
      <c r="H162" s="47"/>
    </row>
    <row r="163" spans="2:8" x14ac:dyDescent="0.35">
      <c r="B163" s="46"/>
      <c r="C163" s="46"/>
      <c r="D163" s="46"/>
      <c r="E163" s="46"/>
      <c r="F163" s="45"/>
      <c r="H163" s="47"/>
    </row>
    <row r="164" spans="2:8" x14ac:dyDescent="0.35">
      <c r="B164" s="46"/>
      <c r="C164" s="46"/>
      <c r="D164" s="46"/>
      <c r="E164" s="46"/>
      <c r="F164" s="45"/>
      <c r="H164" s="47"/>
    </row>
    <row r="165" spans="2:8" x14ac:dyDescent="0.35">
      <c r="B165" s="46"/>
      <c r="C165" s="46"/>
      <c r="D165" s="46"/>
      <c r="E165" s="46"/>
      <c r="F165" s="45"/>
      <c r="H165" s="47"/>
    </row>
    <row r="166" spans="2:8" x14ac:dyDescent="0.35">
      <c r="B166" s="46"/>
      <c r="C166" s="46"/>
      <c r="D166" s="46"/>
      <c r="E166" s="46"/>
      <c r="F166" s="45"/>
      <c r="H166" s="47"/>
    </row>
    <row r="167" spans="2:8" x14ac:dyDescent="0.35">
      <c r="B167" s="46"/>
      <c r="C167" s="46"/>
      <c r="D167" s="46"/>
      <c r="E167" s="46"/>
      <c r="F167" s="45"/>
      <c r="H167" s="47"/>
    </row>
    <row r="168" spans="2:8" x14ac:dyDescent="0.35">
      <c r="B168" s="46"/>
      <c r="C168" s="46"/>
      <c r="D168" s="46"/>
      <c r="E168" s="46"/>
      <c r="F168" s="45"/>
      <c r="H168" s="47"/>
    </row>
    <row r="169" spans="2:8" x14ac:dyDescent="0.35">
      <c r="B169" s="46"/>
      <c r="C169" s="46"/>
      <c r="D169" s="46"/>
      <c r="E169" s="46"/>
      <c r="F169" s="45"/>
      <c r="H169" s="47"/>
    </row>
    <row r="170" spans="2:8" x14ac:dyDescent="0.35">
      <c r="B170" s="46"/>
      <c r="C170" s="46"/>
      <c r="D170" s="46"/>
      <c r="E170" s="46"/>
      <c r="F170" s="45"/>
      <c r="H170" s="47"/>
    </row>
    <row r="171" spans="2:8" x14ac:dyDescent="0.35">
      <c r="B171" s="46"/>
      <c r="C171" s="46"/>
      <c r="D171" s="46"/>
      <c r="E171" s="46"/>
      <c r="F171" s="45"/>
      <c r="H171" s="47"/>
    </row>
    <row r="172" spans="2:8" x14ac:dyDescent="0.35">
      <c r="B172" s="46"/>
      <c r="C172" s="46"/>
      <c r="D172" s="46"/>
      <c r="E172" s="46"/>
      <c r="F172" s="45"/>
      <c r="H172" s="47"/>
    </row>
    <row r="173" spans="2:8" x14ac:dyDescent="0.35">
      <c r="B173" s="46"/>
      <c r="C173" s="46"/>
      <c r="D173" s="46"/>
      <c r="E173" s="46"/>
      <c r="F173" s="45"/>
      <c r="H173" s="47"/>
    </row>
    <row r="174" spans="2:8" x14ac:dyDescent="0.35">
      <c r="B174" s="46"/>
      <c r="C174" s="46"/>
      <c r="D174" s="46"/>
      <c r="E174" s="46"/>
      <c r="F174" s="45"/>
      <c r="H174" s="47"/>
    </row>
    <row r="175" spans="2:8" x14ac:dyDescent="0.35">
      <c r="B175" s="46"/>
      <c r="C175" s="46"/>
      <c r="D175" s="46"/>
      <c r="E175" s="46"/>
      <c r="F175" s="45"/>
      <c r="H175" s="47"/>
    </row>
    <row r="176" spans="2:8" x14ac:dyDescent="0.35">
      <c r="B176" s="46"/>
      <c r="C176" s="46"/>
      <c r="D176" s="46"/>
      <c r="E176" s="46"/>
      <c r="F176" s="45"/>
      <c r="H176" s="47"/>
    </row>
    <row r="177" spans="2:8" x14ac:dyDescent="0.35">
      <c r="B177" s="46"/>
      <c r="C177" s="46"/>
      <c r="D177" s="46"/>
      <c r="E177" s="46"/>
      <c r="F177" s="45"/>
      <c r="H177" s="47"/>
    </row>
    <row r="178" spans="2:8" x14ac:dyDescent="0.35">
      <c r="B178" s="46"/>
      <c r="C178" s="46"/>
      <c r="D178" s="46"/>
      <c r="E178" s="46"/>
      <c r="F178" s="45"/>
      <c r="H178" s="47"/>
    </row>
    <row r="179" spans="2:8" x14ac:dyDescent="0.35">
      <c r="B179" s="46"/>
      <c r="C179" s="46"/>
      <c r="D179" s="46"/>
      <c r="E179" s="46"/>
      <c r="F179" s="45"/>
      <c r="H179" s="47"/>
    </row>
    <row r="180" spans="2:8" x14ac:dyDescent="0.35">
      <c r="B180" s="46"/>
      <c r="C180" s="46"/>
      <c r="D180" s="46"/>
      <c r="E180" s="46"/>
      <c r="F180" s="45"/>
      <c r="H180" s="47"/>
    </row>
    <row r="181" spans="2:8" x14ac:dyDescent="0.35">
      <c r="B181" s="46"/>
      <c r="C181" s="46"/>
      <c r="D181" s="46"/>
      <c r="E181" s="46"/>
      <c r="F181" s="45"/>
      <c r="H181" s="47"/>
    </row>
    <row r="182" spans="2:8" x14ac:dyDescent="0.35">
      <c r="B182" s="46"/>
      <c r="C182" s="46"/>
      <c r="D182" s="46"/>
      <c r="E182" s="46"/>
      <c r="F182" s="45"/>
      <c r="H182" s="47"/>
    </row>
    <row r="183" spans="2:8" x14ac:dyDescent="0.35">
      <c r="B183" s="46"/>
      <c r="C183" s="46"/>
      <c r="D183" s="46"/>
      <c r="E183" s="46"/>
      <c r="F183" s="45"/>
      <c r="H183" s="47"/>
    </row>
    <row r="184" spans="2:8" x14ac:dyDescent="0.35">
      <c r="B184" s="46"/>
      <c r="C184" s="46"/>
      <c r="D184" s="46"/>
      <c r="E184" s="46"/>
      <c r="F184" s="45"/>
      <c r="H184" s="47"/>
    </row>
    <row r="185" spans="2:8" x14ac:dyDescent="0.35">
      <c r="B185" s="46"/>
      <c r="C185" s="46"/>
      <c r="D185" s="46"/>
      <c r="E185" s="46"/>
      <c r="F185" s="45"/>
      <c r="H185" s="47"/>
    </row>
    <row r="186" spans="2:8" x14ac:dyDescent="0.35">
      <c r="B186" s="46"/>
      <c r="C186" s="46"/>
      <c r="D186" s="46"/>
      <c r="E186" s="46"/>
      <c r="F186" s="45"/>
      <c r="H186" s="47"/>
    </row>
    <row r="187" spans="2:8" x14ac:dyDescent="0.35">
      <c r="B187" s="46"/>
      <c r="C187" s="46"/>
      <c r="D187" s="46"/>
      <c r="E187" s="46"/>
      <c r="F187" s="45"/>
      <c r="H187" s="47"/>
    </row>
    <row r="188" spans="2:8" x14ac:dyDescent="0.35">
      <c r="B188" s="46"/>
      <c r="C188" s="46"/>
      <c r="D188" s="46"/>
      <c r="E188" s="46"/>
      <c r="F188" s="45"/>
      <c r="H188" s="47"/>
    </row>
    <row r="189" spans="2:8" x14ac:dyDescent="0.35">
      <c r="B189" s="46"/>
      <c r="C189" s="46"/>
      <c r="D189" s="46"/>
      <c r="E189" s="46"/>
      <c r="F189" s="45"/>
      <c r="H189" s="47"/>
    </row>
    <row r="190" spans="2:8" x14ac:dyDescent="0.35">
      <c r="B190" s="46"/>
      <c r="C190" s="46"/>
      <c r="D190" s="46"/>
      <c r="E190" s="46"/>
      <c r="F190" s="45"/>
      <c r="H190" s="47"/>
    </row>
    <row r="191" spans="2:8" x14ac:dyDescent="0.35">
      <c r="B191" s="46"/>
      <c r="C191" s="46"/>
      <c r="D191" s="46"/>
      <c r="E191" s="46"/>
      <c r="F191" s="45"/>
      <c r="H191" s="47"/>
    </row>
    <row r="192" spans="2:8" x14ac:dyDescent="0.35">
      <c r="B192" s="46"/>
      <c r="C192" s="46"/>
      <c r="D192" s="46"/>
      <c r="E192" s="46"/>
      <c r="F192" s="45"/>
      <c r="H192" s="47"/>
    </row>
    <row r="193" spans="2:8" x14ac:dyDescent="0.35">
      <c r="B193" s="46"/>
      <c r="C193" s="46"/>
      <c r="D193" s="46"/>
      <c r="E193" s="46"/>
      <c r="F193" s="45"/>
      <c r="H193" s="47"/>
    </row>
    <row r="194" spans="2:8" x14ac:dyDescent="0.35">
      <c r="B194" s="46"/>
      <c r="C194" s="46"/>
      <c r="D194" s="46"/>
      <c r="E194" s="46"/>
      <c r="F194" s="45"/>
      <c r="H194" s="47"/>
    </row>
    <row r="195" spans="2:8" x14ac:dyDescent="0.35">
      <c r="B195" s="46"/>
      <c r="C195" s="46"/>
      <c r="D195" s="46"/>
      <c r="E195" s="46"/>
      <c r="F195" s="45"/>
      <c r="H195" s="47"/>
    </row>
    <row r="196" spans="2:8" x14ac:dyDescent="0.35">
      <c r="B196" s="46"/>
      <c r="C196" s="46"/>
      <c r="D196" s="46"/>
      <c r="E196" s="46"/>
      <c r="F196" s="45"/>
      <c r="H196" s="47"/>
    </row>
    <row r="197" spans="2:8" x14ac:dyDescent="0.35">
      <c r="B197" s="46"/>
      <c r="C197" s="46"/>
      <c r="D197" s="46"/>
      <c r="E197" s="46"/>
      <c r="F197" s="45"/>
      <c r="H197" s="47"/>
    </row>
    <row r="198" spans="2:8" x14ac:dyDescent="0.35">
      <c r="B198" s="46"/>
      <c r="C198" s="46"/>
      <c r="D198" s="46"/>
      <c r="E198" s="46"/>
      <c r="F198" s="45"/>
      <c r="H198" s="47"/>
    </row>
    <row r="199" spans="2:8" x14ac:dyDescent="0.35">
      <c r="B199" s="46"/>
      <c r="C199" s="46"/>
      <c r="D199" s="46"/>
      <c r="E199" s="46"/>
      <c r="F199" s="45"/>
      <c r="H199" s="47"/>
    </row>
    <row r="200" spans="2:8" x14ac:dyDescent="0.35">
      <c r="B200" s="46"/>
      <c r="C200" s="46"/>
      <c r="D200" s="46"/>
      <c r="E200" s="46"/>
      <c r="F200" s="45"/>
      <c r="H200" s="47"/>
    </row>
    <row r="201" spans="2:8" x14ac:dyDescent="0.35">
      <c r="B201" s="46"/>
      <c r="C201" s="46"/>
      <c r="D201" s="46"/>
      <c r="E201" s="46"/>
      <c r="F201" s="45"/>
      <c r="H201" s="47"/>
    </row>
    <row r="202" spans="2:8" x14ac:dyDescent="0.35">
      <c r="B202" s="46"/>
      <c r="C202" s="46"/>
      <c r="D202" s="46"/>
      <c r="E202" s="46"/>
      <c r="F202" s="45"/>
      <c r="H202" s="47"/>
    </row>
    <row r="203" spans="2:8" x14ac:dyDescent="0.35">
      <c r="B203" s="46"/>
      <c r="C203" s="46"/>
      <c r="D203" s="46"/>
      <c r="E203" s="46"/>
      <c r="F203" s="45"/>
      <c r="H203" s="47"/>
    </row>
    <row r="204" spans="2:8" x14ac:dyDescent="0.35">
      <c r="B204" s="46"/>
      <c r="C204" s="46"/>
      <c r="D204" s="46"/>
      <c r="E204" s="46"/>
      <c r="F204" s="45"/>
      <c r="H204" s="47"/>
    </row>
    <row r="205" spans="2:8" x14ac:dyDescent="0.35">
      <c r="B205" s="46"/>
      <c r="C205" s="46"/>
      <c r="D205" s="46"/>
      <c r="E205" s="46"/>
      <c r="F205" s="45"/>
      <c r="H205" s="47"/>
    </row>
    <row r="206" spans="2:8" x14ac:dyDescent="0.35">
      <c r="B206" s="46"/>
      <c r="C206" s="46"/>
      <c r="D206" s="46"/>
      <c r="E206" s="46"/>
      <c r="F206" s="45"/>
      <c r="H206" s="47"/>
    </row>
    <row r="207" spans="2:8" x14ac:dyDescent="0.35">
      <c r="B207" s="46"/>
      <c r="C207" s="46"/>
      <c r="D207" s="46"/>
      <c r="E207" s="46"/>
      <c r="F207" s="45"/>
      <c r="H207" s="47"/>
    </row>
    <row r="208" spans="2:8" x14ac:dyDescent="0.35">
      <c r="B208" s="46"/>
      <c r="C208" s="46"/>
      <c r="D208" s="46"/>
      <c r="E208" s="46"/>
      <c r="F208" s="45"/>
      <c r="H208" s="47"/>
    </row>
    <row r="209" spans="2:8" x14ac:dyDescent="0.35">
      <c r="B209" s="46"/>
      <c r="C209" s="46"/>
      <c r="D209" s="46"/>
      <c r="E209" s="46"/>
      <c r="F209" s="45"/>
      <c r="H209" s="47"/>
    </row>
    <row r="210" spans="2:8" x14ac:dyDescent="0.35">
      <c r="B210" s="46"/>
      <c r="C210" s="46"/>
      <c r="D210" s="46"/>
      <c r="E210" s="46"/>
      <c r="F210" s="45"/>
      <c r="H210" s="47"/>
    </row>
    <row r="211" spans="2:8" x14ac:dyDescent="0.35">
      <c r="B211" s="46"/>
      <c r="C211" s="46"/>
      <c r="D211" s="46"/>
      <c r="E211" s="46"/>
      <c r="F211" s="45"/>
      <c r="H211" s="47"/>
    </row>
    <row r="212" spans="2:8" x14ac:dyDescent="0.35">
      <c r="B212" s="46"/>
      <c r="C212" s="46"/>
      <c r="D212" s="46"/>
      <c r="E212" s="46"/>
      <c r="F212" s="45"/>
      <c r="H212" s="47"/>
    </row>
    <row r="213" spans="2:8" x14ac:dyDescent="0.35">
      <c r="B213" s="46"/>
      <c r="C213" s="46"/>
      <c r="D213" s="46"/>
      <c r="E213" s="46"/>
      <c r="F213" s="45"/>
      <c r="H213" s="47"/>
    </row>
    <row r="214" spans="2:8" x14ac:dyDescent="0.35">
      <c r="B214" s="46"/>
      <c r="C214" s="46"/>
      <c r="D214" s="46"/>
      <c r="E214" s="46"/>
      <c r="F214" s="45"/>
      <c r="H214" s="47"/>
    </row>
    <row r="215" spans="2:8" x14ac:dyDescent="0.35">
      <c r="B215" s="46"/>
      <c r="C215" s="46"/>
      <c r="D215" s="46"/>
      <c r="E215" s="46"/>
      <c r="F215" s="45"/>
      <c r="H215" s="47"/>
    </row>
    <row r="216" spans="2:8" x14ac:dyDescent="0.35">
      <c r="B216" s="46"/>
      <c r="C216" s="46"/>
      <c r="D216" s="46"/>
      <c r="E216" s="46"/>
      <c r="F216" s="45"/>
      <c r="H216" s="47"/>
    </row>
    <row r="217" spans="2:8" x14ac:dyDescent="0.35">
      <c r="B217" s="46"/>
      <c r="C217" s="46"/>
      <c r="D217" s="46"/>
      <c r="E217" s="46"/>
      <c r="F217" s="45"/>
      <c r="H217" s="47"/>
    </row>
    <row r="218" spans="2:8" x14ac:dyDescent="0.35">
      <c r="B218" s="46"/>
      <c r="C218" s="46"/>
      <c r="D218" s="46"/>
      <c r="E218" s="46"/>
      <c r="F218" s="45"/>
      <c r="H218" s="47"/>
    </row>
    <row r="219" spans="2:8" x14ac:dyDescent="0.35">
      <c r="B219" s="46"/>
      <c r="C219" s="46"/>
      <c r="D219" s="46"/>
      <c r="E219" s="46"/>
      <c r="F219" s="45"/>
      <c r="H219" s="47"/>
    </row>
    <row r="220" spans="2:8" x14ac:dyDescent="0.35">
      <c r="B220" s="46"/>
      <c r="C220" s="46"/>
      <c r="D220" s="46"/>
      <c r="E220" s="46"/>
      <c r="F220" s="45"/>
      <c r="H220" s="47"/>
    </row>
    <row r="221" spans="2:8" x14ac:dyDescent="0.35">
      <c r="B221" s="46"/>
      <c r="C221" s="46"/>
      <c r="D221" s="46"/>
      <c r="E221" s="46"/>
      <c r="F221" s="45"/>
      <c r="H221" s="47"/>
    </row>
    <row r="222" spans="2:8" x14ac:dyDescent="0.35">
      <c r="B222" s="46"/>
      <c r="C222" s="46"/>
      <c r="D222" s="46"/>
      <c r="E222" s="46"/>
      <c r="F222" s="45"/>
      <c r="H222" s="47"/>
    </row>
    <row r="223" spans="2:8" x14ac:dyDescent="0.35">
      <c r="B223" s="46"/>
      <c r="C223" s="46"/>
      <c r="D223" s="46"/>
      <c r="E223" s="46"/>
      <c r="F223" s="45"/>
      <c r="H223" s="47"/>
    </row>
    <row r="224" spans="2:8" x14ac:dyDescent="0.35">
      <c r="B224" s="46"/>
      <c r="C224" s="46"/>
      <c r="D224" s="46"/>
      <c r="E224" s="46"/>
      <c r="F224" s="45"/>
      <c r="H224" s="47"/>
    </row>
    <row r="225" spans="2:8" x14ac:dyDescent="0.35">
      <c r="B225" s="46"/>
      <c r="C225" s="46"/>
      <c r="D225" s="46"/>
      <c r="E225" s="46"/>
      <c r="F225" s="45"/>
      <c r="H225" s="47"/>
    </row>
    <row r="226" spans="2:8" x14ac:dyDescent="0.35">
      <c r="B226" s="46"/>
      <c r="C226" s="46"/>
      <c r="D226" s="46"/>
      <c r="E226" s="46"/>
      <c r="F226" s="45"/>
      <c r="H226" s="47"/>
    </row>
    <row r="227" spans="2:8" x14ac:dyDescent="0.35">
      <c r="B227" s="46"/>
      <c r="C227" s="46"/>
      <c r="D227" s="46"/>
      <c r="E227" s="46"/>
      <c r="F227" s="45"/>
      <c r="H227" s="47"/>
    </row>
    <row r="228" spans="2:8" x14ac:dyDescent="0.35">
      <c r="B228" s="46"/>
      <c r="C228" s="46"/>
      <c r="D228" s="46"/>
      <c r="E228" s="46"/>
      <c r="F228" s="45"/>
      <c r="H228" s="47"/>
    </row>
    <row r="229" spans="2:8" x14ac:dyDescent="0.35">
      <c r="B229" s="46"/>
      <c r="C229" s="46"/>
      <c r="D229" s="46"/>
      <c r="E229" s="46"/>
      <c r="F229" s="45"/>
      <c r="H229" s="47"/>
    </row>
    <row r="230" spans="2:8" x14ac:dyDescent="0.35">
      <c r="B230" s="46"/>
      <c r="C230" s="46"/>
      <c r="D230" s="46"/>
      <c r="E230" s="46"/>
      <c r="F230" s="45"/>
      <c r="H230" s="47"/>
    </row>
    <row r="231" spans="2:8" x14ac:dyDescent="0.35">
      <c r="B231" s="46"/>
      <c r="C231" s="46"/>
      <c r="D231" s="46"/>
      <c r="E231" s="46"/>
      <c r="F231" s="45"/>
      <c r="H231" s="47"/>
    </row>
    <row r="232" spans="2:8" x14ac:dyDescent="0.35">
      <c r="B232" s="46"/>
      <c r="C232" s="46"/>
      <c r="D232" s="46"/>
      <c r="E232" s="46"/>
      <c r="F232" s="45"/>
      <c r="H232" s="47"/>
    </row>
    <row r="233" spans="2:8" x14ac:dyDescent="0.35">
      <c r="B233" s="46"/>
      <c r="C233" s="46"/>
      <c r="D233" s="46"/>
      <c r="E233" s="46"/>
      <c r="F233" s="45"/>
      <c r="H233" s="47"/>
    </row>
    <row r="234" spans="2:8" x14ac:dyDescent="0.35">
      <c r="B234" s="46"/>
      <c r="C234" s="46"/>
      <c r="D234" s="46"/>
      <c r="E234" s="46"/>
      <c r="F234" s="45"/>
      <c r="H234" s="47"/>
    </row>
    <row r="235" spans="2:8" x14ac:dyDescent="0.35">
      <c r="B235" s="46"/>
      <c r="C235" s="46"/>
      <c r="D235" s="46"/>
      <c r="E235" s="46"/>
      <c r="F235" s="45"/>
      <c r="H235" s="47"/>
    </row>
    <row r="236" spans="2:8" x14ac:dyDescent="0.35">
      <c r="B236" s="46"/>
      <c r="C236" s="46"/>
      <c r="D236" s="46"/>
      <c r="E236" s="46"/>
      <c r="F236" s="45"/>
      <c r="H236" s="47"/>
    </row>
    <row r="237" spans="2:8" x14ac:dyDescent="0.35">
      <c r="B237" s="46"/>
      <c r="C237" s="46"/>
      <c r="D237" s="46"/>
      <c r="E237" s="46"/>
      <c r="F237" s="45"/>
      <c r="H237" s="47"/>
    </row>
    <row r="238" spans="2:8" x14ac:dyDescent="0.35">
      <c r="B238" s="46"/>
      <c r="C238" s="46"/>
      <c r="D238" s="46"/>
      <c r="E238" s="46"/>
      <c r="F238" s="45"/>
      <c r="H238" s="47"/>
    </row>
    <row r="239" spans="2:8" x14ac:dyDescent="0.35">
      <c r="B239" s="46"/>
      <c r="C239" s="46"/>
      <c r="D239" s="46"/>
      <c r="E239" s="46"/>
      <c r="F239" s="45"/>
      <c r="H239" s="47"/>
    </row>
    <row r="240" spans="2:8" x14ac:dyDescent="0.35">
      <c r="B240" s="46"/>
      <c r="C240" s="46"/>
      <c r="D240" s="46"/>
      <c r="E240" s="46"/>
      <c r="F240" s="45"/>
      <c r="H240" s="47"/>
    </row>
    <row r="241" spans="2:8" x14ac:dyDescent="0.35">
      <c r="B241" s="46"/>
      <c r="C241" s="46"/>
      <c r="D241" s="46"/>
      <c r="E241" s="46"/>
      <c r="F241" s="45"/>
      <c r="H241" s="47"/>
    </row>
    <row r="242" spans="2:8" x14ac:dyDescent="0.35">
      <c r="B242" s="46"/>
      <c r="C242" s="46"/>
      <c r="D242" s="46"/>
      <c r="E242" s="46"/>
      <c r="F242" s="45"/>
      <c r="H242" s="47"/>
    </row>
    <row r="243" spans="2:8" x14ac:dyDescent="0.35">
      <c r="B243" s="46"/>
      <c r="C243" s="46"/>
      <c r="D243" s="46"/>
      <c r="E243" s="46"/>
      <c r="F243" s="45"/>
      <c r="H243" s="47"/>
    </row>
    <row r="244" spans="2:8" x14ac:dyDescent="0.35">
      <c r="B244" s="46"/>
      <c r="C244" s="46"/>
      <c r="D244" s="46"/>
      <c r="E244" s="46"/>
      <c r="F244" s="45"/>
      <c r="H244" s="47"/>
    </row>
    <row r="245" spans="2:8" x14ac:dyDescent="0.35">
      <c r="B245" s="46"/>
      <c r="C245" s="46"/>
      <c r="D245" s="46"/>
      <c r="E245" s="46"/>
      <c r="F245" s="45"/>
      <c r="H245" s="47"/>
    </row>
    <row r="246" spans="2:8" x14ac:dyDescent="0.35">
      <c r="B246" s="46"/>
      <c r="C246" s="46"/>
      <c r="D246" s="46"/>
      <c r="E246" s="46"/>
      <c r="F246" s="45"/>
      <c r="H246" s="47"/>
    </row>
    <row r="247" spans="2:8" x14ac:dyDescent="0.35">
      <c r="B247" s="46"/>
      <c r="C247" s="46"/>
      <c r="D247" s="46"/>
      <c r="E247" s="46"/>
      <c r="F247" s="45"/>
      <c r="H247" s="47"/>
    </row>
    <row r="248" spans="2:8" x14ac:dyDescent="0.35">
      <c r="B248" s="46"/>
      <c r="C248" s="46"/>
      <c r="D248" s="46"/>
      <c r="E248" s="46"/>
      <c r="F248" s="45"/>
      <c r="H248" s="47"/>
    </row>
    <row r="249" spans="2:8" x14ac:dyDescent="0.35">
      <c r="B249" s="46"/>
      <c r="C249" s="46"/>
      <c r="D249" s="46"/>
      <c r="E249" s="46"/>
      <c r="F249" s="45"/>
      <c r="H249" s="47"/>
    </row>
    <row r="250" spans="2:8" x14ac:dyDescent="0.35">
      <c r="B250" s="46"/>
      <c r="C250" s="46"/>
      <c r="D250" s="46"/>
      <c r="E250" s="46"/>
      <c r="F250" s="45"/>
      <c r="H250" s="47"/>
    </row>
    <row r="251" spans="2:8" x14ac:dyDescent="0.35">
      <c r="B251" s="46"/>
      <c r="C251" s="46"/>
      <c r="D251" s="46"/>
      <c r="E251" s="46"/>
      <c r="F251" s="45"/>
      <c r="H251" s="47"/>
    </row>
    <row r="252" spans="2:8" x14ac:dyDescent="0.35">
      <c r="B252" s="46"/>
      <c r="C252" s="46"/>
      <c r="D252" s="46"/>
      <c r="E252" s="46"/>
      <c r="F252" s="45"/>
      <c r="H252" s="47"/>
    </row>
    <row r="253" spans="2:8" x14ac:dyDescent="0.35">
      <c r="B253" s="46"/>
      <c r="C253" s="46"/>
      <c r="D253" s="46"/>
      <c r="E253" s="46"/>
      <c r="F253" s="45"/>
      <c r="H253" s="47"/>
    </row>
    <row r="254" spans="2:8" x14ac:dyDescent="0.35">
      <c r="B254" s="46"/>
      <c r="C254" s="46"/>
      <c r="D254" s="46"/>
      <c r="E254" s="46"/>
      <c r="F254" s="45"/>
      <c r="H254" s="47"/>
    </row>
    <row r="255" spans="2:8" x14ac:dyDescent="0.35">
      <c r="B255" s="46"/>
      <c r="C255" s="46"/>
      <c r="D255" s="46"/>
      <c r="E255" s="46"/>
      <c r="F255" s="45"/>
      <c r="H255" s="47"/>
    </row>
    <row r="256" spans="2:8" x14ac:dyDescent="0.35">
      <c r="B256" s="46"/>
      <c r="C256" s="46"/>
      <c r="D256" s="46"/>
      <c r="E256" s="46"/>
      <c r="F256" s="45"/>
      <c r="H256" s="47"/>
    </row>
    <row r="257" spans="2:8" x14ac:dyDescent="0.35">
      <c r="B257" s="46"/>
      <c r="C257" s="46"/>
      <c r="D257" s="46"/>
      <c r="E257" s="46"/>
      <c r="F257" s="45"/>
      <c r="H257" s="47"/>
    </row>
    <row r="258" spans="2:8" x14ac:dyDescent="0.35">
      <c r="B258" s="46"/>
      <c r="C258" s="46"/>
      <c r="D258" s="46"/>
      <c r="E258" s="46"/>
      <c r="F258" s="45"/>
      <c r="H258" s="47"/>
    </row>
    <row r="259" spans="2:8" x14ac:dyDescent="0.35">
      <c r="B259" s="46"/>
      <c r="C259" s="46"/>
      <c r="D259" s="46"/>
      <c r="E259" s="46"/>
      <c r="F259" s="45"/>
      <c r="H259" s="47"/>
    </row>
    <row r="260" spans="2:8" x14ac:dyDescent="0.35">
      <c r="B260" s="46"/>
      <c r="C260" s="46"/>
      <c r="D260" s="46"/>
      <c r="E260" s="46"/>
      <c r="F260" s="45"/>
      <c r="H260" s="47"/>
    </row>
    <row r="261" spans="2:8" x14ac:dyDescent="0.35">
      <c r="B261" s="46"/>
      <c r="C261" s="46"/>
      <c r="D261" s="46"/>
      <c r="E261" s="46"/>
      <c r="F261" s="45"/>
      <c r="H261" s="47"/>
    </row>
    <row r="262" spans="2:8" x14ac:dyDescent="0.35">
      <c r="B262" s="46"/>
      <c r="C262" s="46"/>
      <c r="D262" s="46"/>
      <c r="E262" s="46"/>
      <c r="F262" s="45"/>
      <c r="H262" s="47"/>
    </row>
    <row r="263" spans="2:8" x14ac:dyDescent="0.35">
      <c r="B263" s="46"/>
      <c r="C263" s="46"/>
      <c r="D263" s="46"/>
      <c r="E263" s="46"/>
      <c r="F263" s="45"/>
      <c r="H263" s="47"/>
    </row>
    <row r="264" spans="2:8" x14ac:dyDescent="0.35">
      <c r="B264" s="46"/>
      <c r="C264" s="46"/>
      <c r="D264" s="46"/>
      <c r="E264" s="46"/>
      <c r="F264" s="45"/>
      <c r="H264" s="47"/>
    </row>
    <row r="265" spans="2:8" x14ac:dyDescent="0.35">
      <c r="B265" s="46"/>
      <c r="C265" s="46"/>
      <c r="D265" s="46"/>
      <c r="E265" s="46"/>
      <c r="F265" s="45"/>
      <c r="H265" s="47"/>
    </row>
    <row r="266" spans="2:8" x14ac:dyDescent="0.35">
      <c r="B266" s="46"/>
      <c r="C266" s="46"/>
      <c r="D266" s="46"/>
      <c r="E266" s="46"/>
      <c r="F266" s="45"/>
      <c r="H266" s="47"/>
    </row>
    <row r="267" spans="2:8" x14ac:dyDescent="0.35">
      <c r="B267" s="46"/>
      <c r="C267" s="46"/>
      <c r="D267" s="46"/>
      <c r="E267" s="46"/>
      <c r="F267" s="45"/>
      <c r="H267" s="47"/>
    </row>
    <row r="268" spans="2:8" x14ac:dyDescent="0.35">
      <c r="B268" s="46"/>
      <c r="C268" s="46"/>
      <c r="D268" s="46"/>
      <c r="E268" s="46"/>
      <c r="F268" s="45"/>
      <c r="H268" s="47"/>
    </row>
    <row r="269" spans="2:8" x14ac:dyDescent="0.35">
      <c r="B269" s="46"/>
      <c r="C269" s="46"/>
      <c r="D269" s="46"/>
      <c r="E269" s="46"/>
      <c r="F269" s="45"/>
      <c r="H269" s="47"/>
    </row>
    <row r="270" spans="2:8" x14ac:dyDescent="0.35">
      <c r="B270" s="46"/>
      <c r="C270" s="46"/>
      <c r="D270" s="46"/>
      <c r="E270" s="46"/>
      <c r="F270" s="45"/>
      <c r="H270" s="47"/>
    </row>
    <row r="271" spans="2:8" x14ac:dyDescent="0.35">
      <c r="B271" s="46"/>
      <c r="C271" s="46"/>
      <c r="D271" s="46"/>
      <c r="E271" s="46"/>
      <c r="F271" s="45"/>
      <c r="H271" s="47"/>
    </row>
    <row r="272" spans="2:8" x14ac:dyDescent="0.35">
      <c r="B272" s="46"/>
      <c r="C272" s="46"/>
      <c r="D272" s="46"/>
      <c r="E272" s="46"/>
      <c r="F272" s="45"/>
      <c r="H272" s="47"/>
    </row>
    <row r="273" spans="2:8" x14ac:dyDescent="0.35">
      <c r="B273" s="46"/>
      <c r="C273" s="46"/>
      <c r="D273" s="46"/>
      <c r="E273" s="46"/>
      <c r="F273" s="45"/>
      <c r="H273" s="47"/>
    </row>
    <row r="274" spans="2:8" x14ac:dyDescent="0.35">
      <c r="B274" s="46"/>
      <c r="C274" s="46"/>
      <c r="D274" s="46"/>
      <c r="E274" s="46"/>
      <c r="F274" s="45"/>
      <c r="H274" s="47"/>
    </row>
    <row r="275" spans="2:8" x14ac:dyDescent="0.35">
      <c r="B275" s="46"/>
      <c r="C275" s="46"/>
      <c r="D275" s="46"/>
      <c r="E275" s="46"/>
      <c r="F275" s="45"/>
      <c r="H275" s="47"/>
    </row>
    <row r="276" spans="2:8" x14ac:dyDescent="0.35">
      <c r="B276" s="46"/>
      <c r="C276" s="46"/>
      <c r="D276" s="46"/>
      <c r="E276" s="46"/>
      <c r="F276" s="45"/>
      <c r="H276" s="47"/>
    </row>
    <row r="277" spans="2:8" x14ac:dyDescent="0.35">
      <c r="B277" s="46"/>
      <c r="C277" s="46"/>
      <c r="D277" s="46"/>
      <c r="E277" s="46"/>
      <c r="F277" s="45"/>
      <c r="H277" s="47"/>
    </row>
    <row r="278" spans="2:8" x14ac:dyDescent="0.35">
      <c r="B278" s="46"/>
      <c r="C278" s="46"/>
      <c r="D278" s="46"/>
      <c r="E278" s="46"/>
      <c r="F278" s="45"/>
      <c r="H278" s="47"/>
    </row>
    <row r="279" spans="2:8" x14ac:dyDescent="0.35">
      <c r="B279" s="46"/>
      <c r="C279" s="46"/>
      <c r="D279" s="46"/>
      <c r="E279" s="46"/>
      <c r="F279" s="45"/>
      <c r="H279" s="47"/>
    </row>
    <row r="280" spans="2:8" x14ac:dyDescent="0.35">
      <c r="B280" s="46"/>
      <c r="C280" s="46"/>
      <c r="D280" s="46"/>
      <c r="E280" s="46"/>
      <c r="F280" s="45"/>
      <c r="H280" s="47"/>
    </row>
    <row r="281" spans="2:8" x14ac:dyDescent="0.35">
      <c r="B281" s="46"/>
      <c r="C281" s="46"/>
      <c r="D281" s="46"/>
      <c r="E281" s="46"/>
      <c r="F281" s="45"/>
      <c r="H281" s="47"/>
    </row>
    <row r="282" spans="2:8" x14ac:dyDescent="0.35">
      <c r="B282" s="46"/>
      <c r="C282" s="46"/>
      <c r="D282" s="46"/>
      <c r="E282" s="46"/>
      <c r="F282" s="45"/>
      <c r="H282" s="47"/>
    </row>
    <row r="283" spans="2:8" x14ac:dyDescent="0.35">
      <c r="B283" s="46"/>
      <c r="C283" s="46"/>
      <c r="D283" s="46"/>
      <c r="E283" s="46"/>
      <c r="F283" s="45"/>
      <c r="H283" s="47"/>
    </row>
    <row r="284" spans="2:8" x14ac:dyDescent="0.35">
      <c r="B284" s="46"/>
      <c r="C284" s="46"/>
      <c r="D284" s="46"/>
      <c r="E284" s="46"/>
      <c r="F284" s="45"/>
      <c r="H284" s="47"/>
    </row>
    <row r="285" spans="2:8" x14ac:dyDescent="0.35">
      <c r="B285" s="46"/>
      <c r="C285" s="46"/>
      <c r="D285" s="46"/>
      <c r="E285" s="46"/>
      <c r="F285" s="45"/>
      <c r="H285" s="47"/>
    </row>
    <row r="286" spans="2:8" x14ac:dyDescent="0.35">
      <c r="B286" s="46"/>
      <c r="C286" s="46"/>
      <c r="D286" s="46"/>
      <c r="E286" s="46"/>
      <c r="F286" s="45"/>
      <c r="H286" s="47"/>
    </row>
    <row r="287" spans="2:8" x14ac:dyDescent="0.35">
      <c r="B287" s="46"/>
      <c r="C287" s="46"/>
      <c r="D287" s="46"/>
      <c r="E287" s="46"/>
      <c r="F287" s="45"/>
      <c r="H287" s="47"/>
    </row>
    <row r="288" spans="2:8" x14ac:dyDescent="0.35">
      <c r="B288" s="46"/>
      <c r="C288" s="46"/>
      <c r="D288" s="46"/>
      <c r="E288" s="46"/>
      <c r="F288" s="45"/>
      <c r="H288" s="47"/>
    </row>
    <row r="289" spans="2:8" x14ac:dyDescent="0.35">
      <c r="B289" s="46"/>
      <c r="C289" s="46"/>
      <c r="D289" s="46"/>
      <c r="E289" s="46"/>
      <c r="F289" s="45"/>
      <c r="H289" s="47"/>
    </row>
    <row r="290" spans="2:8" x14ac:dyDescent="0.35">
      <c r="B290" s="46"/>
      <c r="C290" s="46"/>
      <c r="D290" s="46"/>
      <c r="E290" s="46"/>
      <c r="F290" s="45"/>
      <c r="H290" s="47"/>
    </row>
    <row r="291" spans="2:8" x14ac:dyDescent="0.35">
      <c r="B291" s="46"/>
      <c r="C291" s="46"/>
      <c r="D291" s="46"/>
      <c r="E291" s="46"/>
      <c r="F291" s="45"/>
      <c r="H291" s="47"/>
    </row>
    <row r="292" spans="2:8" x14ac:dyDescent="0.35">
      <c r="B292" s="46"/>
      <c r="C292" s="46"/>
      <c r="D292" s="46"/>
      <c r="E292" s="46"/>
      <c r="F292" s="45"/>
      <c r="H292" s="47"/>
    </row>
    <row r="293" spans="2:8" x14ac:dyDescent="0.35">
      <c r="B293" s="46"/>
      <c r="C293" s="46"/>
      <c r="D293" s="46"/>
      <c r="E293" s="46"/>
      <c r="F293" s="45"/>
      <c r="H293" s="47"/>
    </row>
    <row r="294" spans="2:8" x14ac:dyDescent="0.35">
      <c r="B294" s="46"/>
      <c r="C294" s="46"/>
      <c r="D294" s="46"/>
      <c r="E294" s="46"/>
      <c r="F294" s="45"/>
      <c r="H294" s="47"/>
    </row>
    <row r="295" spans="2:8" x14ac:dyDescent="0.35">
      <c r="B295" s="46"/>
      <c r="C295" s="46"/>
      <c r="D295" s="46"/>
      <c r="E295" s="46"/>
      <c r="F295" s="45"/>
      <c r="H295" s="47"/>
    </row>
    <row r="296" spans="2:8" x14ac:dyDescent="0.35">
      <c r="B296" s="46"/>
      <c r="C296" s="46"/>
      <c r="D296" s="46"/>
      <c r="E296" s="46"/>
      <c r="F296" s="45"/>
      <c r="H296" s="47"/>
    </row>
    <row r="297" spans="2:8" x14ac:dyDescent="0.35">
      <c r="B297" s="46"/>
      <c r="C297" s="46"/>
      <c r="D297" s="46"/>
      <c r="E297" s="46"/>
      <c r="F297" s="45"/>
      <c r="H297" s="47"/>
    </row>
    <row r="298" spans="2:8" x14ac:dyDescent="0.35">
      <c r="B298" s="46"/>
      <c r="C298" s="46"/>
      <c r="D298" s="46"/>
      <c r="E298" s="46"/>
      <c r="F298" s="45"/>
      <c r="H298" s="47"/>
    </row>
    <row r="299" spans="2:8" x14ac:dyDescent="0.35">
      <c r="B299" s="46"/>
      <c r="C299" s="46"/>
      <c r="D299" s="46"/>
      <c r="E299" s="46"/>
      <c r="F299" s="45"/>
      <c r="H299" s="47"/>
    </row>
    <row r="300" spans="2:8" x14ac:dyDescent="0.35">
      <c r="B300" s="46"/>
      <c r="C300" s="46"/>
      <c r="D300" s="46"/>
      <c r="E300" s="46"/>
      <c r="F300" s="45"/>
      <c r="H300" s="47"/>
    </row>
    <row r="301" spans="2:8" x14ac:dyDescent="0.35">
      <c r="B301" s="46"/>
      <c r="C301" s="46"/>
      <c r="D301" s="46"/>
      <c r="E301" s="46"/>
      <c r="F301" s="45"/>
      <c r="H301" s="47"/>
    </row>
    <row r="302" spans="2:8" x14ac:dyDescent="0.35">
      <c r="B302" s="46"/>
      <c r="C302" s="46"/>
      <c r="D302" s="46"/>
      <c r="E302" s="46"/>
      <c r="F302" s="45"/>
      <c r="H302" s="47"/>
    </row>
    <row r="303" spans="2:8" x14ac:dyDescent="0.35">
      <c r="B303" s="46"/>
      <c r="C303" s="46"/>
      <c r="D303" s="46"/>
      <c r="E303" s="46"/>
      <c r="F303" s="45"/>
      <c r="H303" s="47"/>
    </row>
    <row r="304" spans="2:8" x14ac:dyDescent="0.35">
      <c r="B304" s="46"/>
      <c r="C304" s="46"/>
      <c r="D304" s="46"/>
      <c r="E304" s="46"/>
      <c r="F304" s="45"/>
      <c r="H304" s="47"/>
    </row>
    <row r="305" spans="2:8" x14ac:dyDescent="0.35">
      <c r="B305" s="46"/>
      <c r="C305" s="46"/>
      <c r="D305" s="46"/>
      <c r="E305" s="46"/>
      <c r="F305" s="45"/>
      <c r="H305" s="47"/>
    </row>
    <row r="306" spans="2:8" x14ac:dyDescent="0.35">
      <c r="B306" s="46"/>
      <c r="C306" s="46"/>
      <c r="D306" s="46"/>
      <c r="E306" s="46"/>
      <c r="F306" s="45"/>
      <c r="H306" s="47"/>
    </row>
    <row r="307" spans="2:8" x14ac:dyDescent="0.35">
      <c r="B307" s="46"/>
      <c r="C307" s="46"/>
      <c r="D307" s="46"/>
      <c r="E307" s="46"/>
      <c r="F307" s="45"/>
      <c r="H307" s="47"/>
    </row>
    <row r="308" spans="2:8" x14ac:dyDescent="0.35">
      <c r="B308" s="46"/>
      <c r="C308" s="46"/>
      <c r="D308" s="46"/>
      <c r="E308" s="46"/>
      <c r="F308" s="45"/>
      <c r="H308" s="47"/>
    </row>
    <row r="309" spans="2:8" x14ac:dyDescent="0.35">
      <c r="B309" s="46"/>
      <c r="C309" s="46"/>
      <c r="D309" s="46"/>
      <c r="E309" s="46"/>
      <c r="F309" s="45"/>
      <c r="H309" s="47"/>
    </row>
    <row r="310" spans="2:8" x14ac:dyDescent="0.35">
      <c r="B310" s="46"/>
      <c r="C310" s="46"/>
      <c r="D310" s="46"/>
      <c r="E310" s="46"/>
      <c r="F310" s="45"/>
      <c r="H310" s="47"/>
    </row>
    <row r="311" spans="2:8" x14ac:dyDescent="0.35">
      <c r="B311" s="46"/>
      <c r="C311" s="46"/>
      <c r="D311" s="46"/>
      <c r="E311" s="46"/>
      <c r="F311" s="45"/>
      <c r="H311" s="47"/>
    </row>
    <row r="312" spans="2:8" x14ac:dyDescent="0.35">
      <c r="B312" s="46"/>
      <c r="C312" s="46"/>
      <c r="D312" s="46"/>
      <c r="E312" s="46"/>
      <c r="F312" s="45"/>
      <c r="H312" s="47"/>
    </row>
    <row r="313" spans="2:8" x14ac:dyDescent="0.35">
      <c r="B313" s="46"/>
      <c r="C313" s="46"/>
      <c r="D313" s="46"/>
      <c r="E313" s="46"/>
      <c r="F313" s="45"/>
      <c r="H313" s="47"/>
    </row>
    <row r="314" spans="2:8" x14ac:dyDescent="0.35">
      <c r="B314" s="46"/>
      <c r="C314" s="46"/>
      <c r="D314" s="46"/>
      <c r="E314" s="46"/>
      <c r="F314" s="45"/>
      <c r="H314" s="47"/>
    </row>
    <row r="315" spans="2:8" x14ac:dyDescent="0.35">
      <c r="B315" s="46"/>
      <c r="C315" s="46"/>
      <c r="D315" s="46"/>
      <c r="E315" s="46"/>
      <c r="F315" s="45"/>
      <c r="H315" s="47"/>
    </row>
    <row r="316" spans="2:8" x14ac:dyDescent="0.35">
      <c r="B316" s="46"/>
      <c r="C316" s="46"/>
      <c r="D316" s="46"/>
      <c r="E316" s="46"/>
      <c r="F316" s="45"/>
      <c r="H316" s="47"/>
    </row>
    <row r="317" spans="2:8" x14ac:dyDescent="0.35">
      <c r="B317" s="46"/>
      <c r="C317" s="46"/>
      <c r="D317" s="46"/>
      <c r="E317" s="46"/>
      <c r="F317" s="45"/>
      <c r="H317" s="47"/>
    </row>
    <row r="318" spans="2:8" x14ac:dyDescent="0.35">
      <c r="B318" s="46"/>
      <c r="C318" s="46"/>
      <c r="D318" s="46"/>
      <c r="E318" s="46"/>
      <c r="F318" s="45"/>
      <c r="H318" s="47"/>
    </row>
    <row r="319" spans="2:8" x14ac:dyDescent="0.35">
      <c r="B319" s="46"/>
      <c r="C319" s="46"/>
      <c r="D319" s="46"/>
      <c r="E319" s="46"/>
      <c r="F319" s="45"/>
      <c r="H319" s="47"/>
    </row>
    <row r="320" spans="2:8" x14ac:dyDescent="0.35">
      <c r="B320" s="46"/>
      <c r="C320" s="46"/>
      <c r="D320" s="46"/>
      <c r="E320" s="46"/>
      <c r="F320" s="45"/>
      <c r="H320" s="47"/>
    </row>
    <row r="321" spans="2:8" x14ac:dyDescent="0.35">
      <c r="B321" s="46"/>
      <c r="C321" s="46"/>
      <c r="D321" s="46"/>
      <c r="E321" s="46"/>
      <c r="F321" s="45"/>
      <c r="H321" s="47"/>
    </row>
    <row r="322" spans="2:8" x14ac:dyDescent="0.35">
      <c r="B322" s="46"/>
      <c r="C322" s="46"/>
      <c r="D322" s="46"/>
      <c r="E322" s="46"/>
      <c r="F322" s="45"/>
      <c r="H322" s="47"/>
    </row>
    <row r="323" spans="2:8" x14ac:dyDescent="0.35">
      <c r="B323" s="46"/>
      <c r="C323" s="46"/>
      <c r="D323" s="46"/>
      <c r="E323" s="46"/>
      <c r="F323" s="45"/>
      <c r="H323" s="47"/>
    </row>
    <row r="324" spans="2:8" x14ac:dyDescent="0.35">
      <c r="B324" s="46"/>
      <c r="C324" s="46"/>
      <c r="D324" s="46"/>
      <c r="E324" s="46"/>
      <c r="F324" s="45"/>
      <c r="H324" s="47"/>
    </row>
    <row r="325" spans="2:8" x14ac:dyDescent="0.35">
      <c r="B325" s="46"/>
      <c r="C325" s="46"/>
      <c r="D325" s="46"/>
      <c r="E325" s="46"/>
      <c r="F325" s="45"/>
      <c r="H325" s="47"/>
    </row>
    <row r="326" spans="2:8" x14ac:dyDescent="0.35">
      <c r="B326" s="46"/>
      <c r="C326" s="46"/>
      <c r="D326" s="46"/>
      <c r="E326" s="46"/>
      <c r="F326" s="45"/>
      <c r="H326" s="47"/>
    </row>
    <row r="327" spans="2:8" x14ac:dyDescent="0.35">
      <c r="B327" s="46"/>
      <c r="C327" s="46"/>
      <c r="D327" s="46"/>
      <c r="E327" s="46"/>
      <c r="F327" s="45"/>
      <c r="H327" s="47"/>
    </row>
    <row r="328" spans="2:8" x14ac:dyDescent="0.35">
      <c r="B328" s="46"/>
      <c r="C328" s="46"/>
      <c r="D328" s="46"/>
      <c r="E328" s="46"/>
      <c r="F328" s="45"/>
      <c r="H328" s="47"/>
    </row>
    <row r="329" spans="2:8" x14ac:dyDescent="0.35">
      <c r="B329" s="46"/>
      <c r="C329" s="46"/>
      <c r="D329" s="46"/>
      <c r="E329" s="46"/>
      <c r="F329" s="45"/>
      <c r="H329" s="47"/>
    </row>
    <row r="330" spans="2:8" x14ac:dyDescent="0.35">
      <c r="B330" s="46"/>
      <c r="C330" s="46"/>
      <c r="D330" s="46"/>
      <c r="E330" s="46"/>
      <c r="F330" s="45"/>
      <c r="H330" s="47"/>
    </row>
    <row r="331" spans="2:8" x14ac:dyDescent="0.35">
      <c r="B331" s="46"/>
      <c r="C331" s="46"/>
      <c r="D331" s="46"/>
      <c r="E331" s="46"/>
      <c r="F331" s="45"/>
      <c r="H331" s="47"/>
    </row>
    <row r="332" spans="2:8" x14ac:dyDescent="0.35">
      <c r="B332" s="46"/>
      <c r="C332" s="46"/>
      <c r="D332" s="46"/>
      <c r="E332" s="46"/>
      <c r="F332" s="45"/>
      <c r="H332" s="47"/>
    </row>
    <row r="333" spans="2:8" x14ac:dyDescent="0.35">
      <c r="B333" s="46"/>
      <c r="C333" s="46"/>
      <c r="D333" s="46"/>
      <c r="E333" s="46"/>
      <c r="F333" s="45"/>
      <c r="H333" s="47"/>
    </row>
    <row r="334" spans="2:8" x14ac:dyDescent="0.35">
      <c r="B334" s="46"/>
      <c r="C334" s="46"/>
      <c r="D334" s="46"/>
      <c r="E334" s="46"/>
      <c r="F334" s="45"/>
      <c r="H334" s="47"/>
    </row>
    <row r="335" spans="2:8" x14ac:dyDescent="0.35">
      <c r="B335" s="46"/>
      <c r="C335" s="46"/>
      <c r="D335" s="46"/>
      <c r="E335" s="46"/>
      <c r="F335" s="45"/>
      <c r="H335" s="47"/>
    </row>
    <row r="336" spans="2:8" x14ac:dyDescent="0.35">
      <c r="B336" s="46"/>
      <c r="C336" s="46"/>
      <c r="D336" s="46"/>
      <c r="E336" s="46"/>
      <c r="F336" s="45"/>
      <c r="H336" s="47"/>
    </row>
    <row r="337" spans="2:8" x14ac:dyDescent="0.35">
      <c r="B337" s="46"/>
      <c r="C337" s="46"/>
      <c r="D337" s="46"/>
      <c r="E337" s="46"/>
      <c r="F337" s="45"/>
      <c r="H337" s="47"/>
    </row>
    <row r="338" spans="2:8" x14ac:dyDescent="0.35">
      <c r="B338" s="46"/>
      <c r="C338" s="46"/>
      <c r="D338" s="46"/>
      <c r="E338" s="46"/>
      <c r="F338" s="45"/>
      <c r="H338" s="47"/>
    </row>
    <row r="339" spans="2:8" x14ac:dyDescent="0.35">
      <c r="B339" s="46"/>
      <c r="C339" s="46"/>
      <c r="D339" s="46"/>
      <c r="E339" s="46"/>
      <c r="F339" s="45"/>
      <c r="H339" s="47"/>
    </row>
    <row r="340" spans="2:8" x14ac:dyDescent="0.35">
      <c r="B340" s="46"/>
      <c r="C340" s="46"/>
      <c r="D340" s="46"/>
      <c r="E340" s="46"/>
      <c r="F340" s="45"/>
      <c r="H340" s="47"/>
    </row>
    <row r="341" spans="2:8" x14ac:dyDescent="0.35">
      <c r="B341" s="46"/>
      <c r="C341" s="46"/>
      <c r="D341" s="46"/>
      <c r="E341" s="46"/>
      <c r="F341" s="45"/>
      <c r="H341" s="47"/>
    </row>
    <row r="342" spans="2:8" x14ac:dyDescent="0.35">
      <c r="B342" s="46"/>
      <c r="C342" s="46"/>
      <c r="D342" s="46"/>
      <c r="E342" s="46"/>
      <c r="F342" s="45"/>
      <c r="H342" s="47"/>
    </row>
    <row r="343" spans="2:8" x14ac:dyDescent="0.35">
      <c r="B343" s="46"/>
      <c r="C343" s="46"/>
      <c r="D343" s="46"/>
      <c r="E343" s="46"/>
      <c r="F343" s="45"/>
      <c r="H343" s="47"/>
    </row>
    <row r="344" spans="2:8" x14ac:dyDescent="0.35">
      <c r="B344" s="46"/>
      <c r="C344" s="46"/>
      <c r="D344" s="46"/>
      <c r="E344" s="46"/>
      <c r="F344" s="45"/>
      <c r="H344" s="47"/>
    </row>
    <row r="345" spans="2:8" x14ac:dyDescent="0.35">
      <c r="B345" s="46"/>
      <c r="C345" s="46"/>
      <c r="D345" s="46"/>
      <c r="E345" s="46"/>
      <c r="F345" s="45"/>
      <c r="H345" s="47"/>
    </row>
    <row r="346" spans="2:8" x14ac:dyDescent="0.35">
      <c r="B346" s="46"/>
      <c r="C346" s="46"/>
      <c r="D346" s="46"/>
      <c r="E346" s="46"/>
      <c r="F346" s="45"/>
      <c r="H346" s="47"/>
    </row>
    <row r="347" spans="2:8" x14ac:dyDescent="0.35">
      <c r="B347" s="46"/>
      <c r="C347" s="46"/>
      <c r="D347" s="46"/>
      <c r="E347" s="46"/>
      <c r="F347" s="45"/>
      <c r="H347" s="47"/>
    </row>
    <row r="348" spans="2:8" x14ac:dyDescent="0.35">
      <c r="B348" s="46"/>
      <c r="C348" s="46"/>
      <c r="D348" s="46"/>
      <c r="E348" s="46"/>
      <c r="F348" s="45"/>
      <c r="H348" s="47"/>
    </row>
    <row r="349" spans="2:8" x14ac:dyDescent="0.35">
      <c r="B349" s="46"/>
      <c r="C349" s="46"/>
      <c r="D349" s="46"/>
      <c r="E349" s="46"/>
      <c r="F349" s="45"/>
      <c r="H349" s="47"/>
    </row>
    <row r="350" spans="2:8" x14ac:dyDescent="0.35">
      <c r="B350" s="46"/>
      <c r="C350" s="46"/>
      <c r="D350" s="46"/>
      <c r="E350" s="46"/>
      <c r="F350" s="45"/>
      <c r="H350" s="47"/>
    </row>
    <row r="351" spans="2:8" x14ac:dyDescent="0.35">
      <c r="B351" s="46"/>
      <c r="C351" s="46"/>
      <c r="D351" s="46"/>
      <c r="E351" s="46"/>
      <c r="F351" s="45"/>
      <c r="H351" s="47"/>
    </row>
    <row r="352" spans="2:8" x14ac:dyDescent="0.35">
      <c r="B352" s="46"/>
      <c r="C352" s="46"/>
      <c r="D352" s="46"/>
      <c r="E352" s="46"/>
      <c r="F352" s="45"/>
      <c r="H352" s="47"/>
    </row>
    <row r="353" spans="2:8" x14ac:dyDescent="0.35">
      <c r="B353" s="46"/>
      <c r="C353" s="46"/>
      <c r="D353" s="46"/>
      <c r="E353" s="46"/>
      <c r="F353" s="45"/>
      <c r="H353" s="47"/>
    </row>
    <row r="354" spans="2:8" x14ac:dyDescent="0.35">
      <c r="B354" s="46"/>
      <c r="C354" s="46"/>
      <c r="D354" s="46"/>
      <c r="E354" s="46"/>
      <c r="F354" s="45"/>
      <c r="H354" s="47"/>
    </row>
    <row r="355" spans="2:8" x14ac:dyDescent="0.35">
      <c r="B355" s="46"/>
      <c r="C355" s="46"/>
      <c r="D355" s="46"/>
      <c r="E355" s="46"/>
      <c r="F355" s="45"/>
      <c r="H355" s="47"/>
    </row>
    <row r="356" spans="2:8" x14ac:dyDescent="0.35">
      <c r="B356" s="46"/>
      <c r="C356" s="46"/>
      <c r="D356" s="46"/>
      <c r="E356" s="46"/>
      <c r="F356" s="45"/>
      <c r="H356" s="47"/>
    </row>
    <row r="357" spans="2:8" x14ac:dyDescent="0.35">
      <c r="B357" s="46"/>
      <c r="C357" s="46"/>
      <c r="D357" s="46"/>
      <c r="E357" s="46"/>
      <c r="F357" s="45"/>
      <c r="H357" s="47"/>
    </row>
    <row r="358" spans="2:8" x14ac:dyDescent="0.35">
      <c r="B358" s="46"/>
      <c r="C358" s="46"/>
      <c r="D358" s="46"/>
      <c r="E358" s="46"/>
      <c r="F358" s="45"/>
      <c r="H358" s="47"/>
    </row>
    <row r="359" spans="2:8" x14ac:dyDescent="0.35">
      <c r="B359" s="46"/>
      <c r="C359" s="46"/>
      <c r="D359" s="46"/>
      <c r="E359" s="46"/>
      <c r="F359" s="45"/>
      <c r="H359" s="47"/>
    </row>
    <row r="360" spans="2:8" x14ac:dyDescent="0.35">
      <c r="B360" s="46"/>
      <c r="C360" s="46"/>
      <c r="D360" s="46"/>
      <c r="E360" s="46"/>
      <c r="F360" s="45"/>
      <c r="H360" s="47"/>
    </row>
    <row r="361" spans="2:8" x14ac:dyDescent="0.35">
      <c r="B361" s="46"/>
      <c r="C361" s="46"/>
      <c r="D361" s="46"/>
      <c r="E361" s="46"/>
      <c r="F361" s="45"/>
      <c r="H361" s="47"/>
    </row>
    <row r="362" spans="2:8" x14ac:dyDescent="0.35">
      <c r="B362" s="46"/>
      <c r="C362" s="46"/>
      <c r="D362" s="46"/>
      <c r="E362" s="46"/>
      <c r="F362" s="45"/>
      <c r="H362" s="47"/>
    </row>
    <row r="363" spans="2:8" x14ac:dyDescent="0.35">
      <c r="B363" s="46"/>
      <c r="C363" s="46"/>
      <c r="D363" s="46"/>
      <c r="E363" s="46"/>
      <c r="F363" s="45"/>
      <c r="H363" s="47"/>
    </row>
    <row r="364" spans="2:8" x14ac:dyDescent="0.35">
      <c r="B364" s="46"/>
      <c r="C364" s="46"/>
      <c r="D364" s="46"/>
      <c r="E364" s="46"/>
      <c r="F364" s="45"/>
      <c r="H364" s="47"/>
    </row>
    <row r="365" spans="2:8" x14ac:dyDescent="0.35">
      <c r="B365" s="46"/>
      <c r="C365" s="46"/>
      <c r="D365" s="46"/>
      <c r="E365" s="46"/>
      <c r="F365" s="45"/>
      <c r="H365" s="47"/>
    </row>
    <row r="366" spans="2:8" x14ac:dyDescent="0.35">
      <c r="B366" s="46"/>
      <c r="C366" s="46"/>
      <c r="D366" s="46"/>
      <c r="E366" s="46"/>
      <c r="F366" s="45"/>
      <c r="H366" s="47"/>
    </row>
    <row r="367" spans="2:8" x14ac:dyDescent="0.35">
      <c r="B367" s="46"/>
      <c r="C367" s="46"/>
      <c r="D367" s="46"/>
      <c r="E367" s="46"/>
      <c r="F367" s="45"/>
      <c r="H367" s="47"/>
    </row>
    <row r="368" spans="2:8" x14ac:dyDescent="0.35">
      <c r="B368" s="46"/>
      <c r="C368" s="46"/>
      <c r="D368" s="46"/>
      <c r="E368" s="46"/>
      <c r="F368" s="45"/>
      <c r="H368" s="47"/>
    </row>
    <row r="369" spans="2:8" x14ac:dyDescent="0.35">
      <c r="B369" s="46"/>
      <c r="C369" s="46"/>
      <c r="D369" s="46"/>
      <c r="E369" s="46"/>
      <c r="F369" s="45"/>
      <c r="H369" s="47"/>
    </row>
    <row r="370" spans="2:8" x14ac:dyDescent="0.35">
      <c r="B370" s="46"/>
      <c r="C370" s="46"/>
      <c r="D370" s="46"/>
      <c r="E370" s="46"/>
      <c r="F370" s="45"/>
      <c r="H370" s="47"/>
    </row>
    <row r="371" spans="2:8" x14ac:dyDescent="0.35">
      <c r="B371" s="46"/>
      <c r="C371" s="46"/>
      <c r="D371" s="46"/>
      <c r="E371" s="46"/>
      <c r="F371" s="45"/>
      <c r="H371" s="47"/>
    </row>
    <row r="372" spans="2:8" x14ac:dyDescent="0.35">
      <c r="B372" s="46"/>
      <c r="C372" s="46"/>
      <c r="D372" s="46"/>
      <c r="E372" s="46"/>
      <c r="F372" s="45"/>
      <c r="H372" s="47"/>
    </row>
    <row r="373" spans="2:8" x14ac:dyDescent="0.35">
      <c r="B373" s="46"/>
      <c r="C373" s="46"/>
      <c r="D373" s="46"/>
      <c r="E373" s="46"/>
      <c r="F373" s="45"/>
      <c r="H373" s="47"/>
    </row>
    <row r="374" spans="2:8" x14ac:dyDescent="0.35">
      <c r="B374" s="46"/>
      <c r="C374" s="46"/>
      <c r="D374" s="46"/>
      <c r="E374" s="46"/>
      <c r="F374" s="45"/>
      <c r="H374" s="47"/>
    </row>
    <row r="375" spans="2:8" x14ac:dyDescent="0.35">
      <c r="B375" s="46"/>
      <c r="C375" s="46"/>
      <c r="D375" s="46"/>
      <c r="E375" s="46"/>
      <c r="F375" s="45"/>
      <c r="H375" s="47"/>
    </row>
    <row r="376" spans="2:8" x14ac:dyDescent="0.35">
      <c r="B376" s="46"/>
      <c r="C376" s="46"/>
      <c r="D376" s="46"/>
      <c r="E376" s="46"/>
      <c r="F376" s="45"/>
      <c r="H376" s="47"/>
    </row>
    <row r="377" spans="2:8" x14ac:dyDescent="0.35">
      <c r="B377" s="46"/>
      <c r="C377" s="46"/>
      <c r="D377" s="46"/>
      <c r="E377" s="46"/>
      <c r="F377" s="45"/>
      <c r="H377" s="47"/>
    </row>
    <row r="378" spans="2:8" x14ac:dyDescent="0.35">
      <c r="B378" s="46"/>
      <c r="C378" s="46"/>
      <c r="D378" s="46"/>
      <c r="E378" s="46"/>
      <c r="F378" s="45"/>
      <c r="H378" s="47"/>
    </row>
    <row r="379" spans="2:8" x14ac:dyDescent="0.35">
      <c r="B379" s="46"/>
      <c r="C379" s="46"/>
      <c r="D379" s="46"/>
      <c r="E379" s="46"/>
      <c r="F379" s="45"/>
      <c r="H379" s="47"/>
    </row>
    <row r="380" spans="2:8" x14ac:dyDescent="0.35">
      <c r="B380" s="46"/>
      <c r="C380" s="46"/>
      <c r="D380" s="46"/>
      <c r="E380" s="46"/>
      <c r="F380" s="45"/>
      <c r="H380" s="47"/>
    </row>
    <row r="381" spans="2:8" x14ac:dyDescent="0.35">
      <c r="B381" s="46"/>
      <c r="C381" s="46"/>
      <c r="D381" s="46"/>
      <c r="E381" s="46"/>
      <c r="F381" s="45"/>
      <c r="H381" s="47"/>
    </row>
    <row r="382" spans="2:8" x14ac:dyDescent="0.35">
      <c r="B382" s="46"/>
      <c r="C382" s="46"/>
      <c r="D382" s="46"/>
      <c r="E382" s="46"/>
      <c r="F382" s="45"/>
      <c r="H382" s="47"/>
    </row>
    <row r="383" spans="2:8" x14ac:dyDescent="0.35">
      <c r="B383" s="46"/>
      <c r="C383" s="46"/>
      <c r="D383" s="46"/>
      <c r="E383" s="46"/>
      <c r="F383" s="45"/>
      <c r="H383" s="47"/>
    </row>
    <row r="384" spans="2:8" x14ac:dyDescent="0.35">
      <c r="B384" s="46"/>
      <c r="C384" s="46"/>
      <c r="D384" s="46"/>
      <c r="E384" s="46"/>
      <c r="F384" s="45"/>
      <c r="H384" s="47"/>
    </row>
    <row r="385" spans="2:8" x14ac:dyDescent="0.35">
      <c r="B385" s="46"/>
      <c r="C385" s="46"/>
      <c r="D385" s="46"/>
      <c r="E385" s="46"/>
      <c r="F385" s="45"/>
      <c r="H385" s="47"/>
    </row>
    <row r="386" spans="2:8" x14ac:dyDescent="0.35">
      <c r="B386" s="46"/>
      <c r="C386" s="46"/>
      <c r="D386" s="46"/>
      <c r="E386" s="46"/>
      <c r="F386" s="45"/>
      <c r="H386" s="47"/>
    </row>
    <row r="387" spans="2:8" x14ac:dyDescent="0.35">
      <c r="B387" s="46"/>
      <c r="C387" s="46"/>
      <c r="D387" s="46"/>
      <c r="E387" s="46"/>
      <c r="F387" s="45"/>
      <c r="H387" s="47"/>
    </row>
    <row r="388" spans="2:8" x14ac:dyDescent="0.35">
      <c r="B388" s="46"/>
      <c r="C388" s="46"/>
      <c r="D388" s="46"/>
      <c r="E388" s="46"/>
      <c r="F388" s="45"/>
      <c r="H388" s="47"/>
    </row>
    <row r="389" spans="2:8" x14ac:dyDescent="0.35">
      <c r="B389" s="46"/>
      <c r="C389" s="46"/>
      <c r="D389" s="46"/>
      <c r="E389" s="46"/>
      <c r="F389" s="45"/>
      <c r="H389" s="47"/>
    </row>
    <row r="390" spans="2:8" x14ac:dyDescent="0.35">
      <c r="B390" s="46"/>
      <c r="C390" s="46"/>
      <c r="D390" s="46"/>
      <c r="E390" s="46"/>
      <c r="F390" s="45"/>
      <c r="H390" s="47"/>
    </row>
    <row r="391" spans="2:8" x14ac:dyDescent="0.35">
      <c r="B391" s="46"/>
      <c r="C391" s="46"/>
      <c r="D391" s="46"/>
      <c r="E391" s="46"/>
      <c r="F391" s="45"/>
      <c r="H391" s="47"/>
    </row>
    <row r="392" spans="2:8" x14ac:dyDescent="0.35">
      <c r="B392" s="46"/>
      <c r="C392" s="46"/>
      <c r="D392" s="46"/>
      <c r="E392" s="46"/>
      <c r="F392" s="45"/>
      <c r="H392" s="47"/>
    </row>
    <row r="393" spans="2:8" x14ac:dyDescent="0.35">
      <c r="B393" s="46"/>
      <c r="C393" s="46"/>
      <c r="D393" s="46"/>
      <c r="E393" s="46"/>
      <c r="F393" s="45"/>
      <c r="H393" s="47"/>
    </row>
    <row r="394" spans="2:8" x14ac:dyDescent="0.35">
      <c r="B394" s="46"/>
      <c r="C394" s="46"/>
      <c r="D394" s="46"/>
      <c r="E394" s="46"/>
      <c r="F394" s="45"/>
      <c r="H394" s="47"/>
    </row>
    <row r="395" spans="2:8" x14ac:dyDescent="0.35">
      <c r="B395" s="46"/>
      <c r="C395" s="46"/>
      <c r="D395" s="46"/>
      <c r="E395" s="46"/>
      <c r="F395" s="45"/>
      <c r="H395" s="47"/>
    </row>
    <row r="396" spans="2:8" x14ac:dyDescent="0.35">
      <c r="B396" s="46"/>
      <c r="C396" s="46"/>
      <c r="D396" s="46"/>
      <c r="E396" s="46"/>
      <c r="F396" s="45"/>
      <c r="H396" s="47"/>
    </row>
    <row r="397" spans="2:8" x14ac:dyDescent="0.35">
      <c r="B397" s="46"/>
      <c r="C397" s="46"/>
      <c r="D397" s="46"/>
      <c r="E397" s="46"/>
      <c r="F397" s="45"/>
      <c r="H397" s="47"/>
    </row>
    <row r="398" spans="2:8" x14ac:dyDescent="0.35">
      <c r="B398" s="46"/>
      <c r="C398" s="46"/>
      <c r="D398" s="46"/>
      <c r="E398" s="46"/>
      <c r="F398" s="45"/>
      <c r="H398" s="47"/>
    </row>
    <row r="399" spans="2:8" x14ac:dyDescent="0.35">
      <c r="B399" s="46"/>
      <c r="C399" s="46"/>
      <c r="D399" s="46"/>
      <c r="E399" s="46"/>
      <c r="F399" s="45"/>
      <c r="H399" s="47"/>
    </row>
    <row r="400" spans="2:8" x14ac:dyDescent="0.35">
      <c r="B400" s="46"/>
      <c r="C400" s="46"/>
      <c r="D400" s="46"/>
      <c r="E400" s="46"/>
      <c r="F400" s="45"/>
      <c r="H400" s="47"/>
    </row>
    <row r="401" spans="2:8" x14ac:dyDescent="0.35">
      <c r="B401" s="46"/>
      <c r="C401" s="46"/>
      <c r="D401" s="46"/>
      <c r="E401" s="46"/>
      <c r="F401" s="45"/>
      <c r="H401" s="47"/>
    </row>
    <row r="402" spans="2:8" x14ac:dyDescent="0.35">
      <c r="B402" s="46"/>
      <c r="C402" s="46"/>
      <c r="D402" s="46"/>
      <c r="E402" s="46"/>
      <c r="F402" s="45"/>
      <c r="H402" s="47"/>
    </row>
    <row r="403" spans="2:8" x14ac:dyDescent="0.35">
      <c r="B403" s="46"/>
      <c r="C403" s="46"/>
      <c r="D403" s="46"/>
      <c r="E403" s="46"/>
      <c r="F403" s="45"/>
      <c r="H403" s="47"/>
    </row>
    <row r="404" spans="2:8" x14ac:dyDescent="0.35">
      <c r="B404" s="46"/>
      <c r="C404" s="46"/>
      <c r="D404" s="46"/>
      <c r="E404" s="46"/>
      <c r="F404" s="45"/>
      <c r="H404" s="47"/>
    </row>
    <row r="405" spans="2:8" x14ac:dyDescent="0.35">
      <c r="B405" s="46"/>
      <c r="C405" s="46"/>
      <c r="D405" s="46"/>
      <c r="E405" s="46"/>
      <c r="F405" s="45"/>
      <c r="H405" s="47"/>
    </row>
    <row r="406" spans="2:8" x14ac:dyDescent="0.35">
      <c r="B406" s="46"/>
      <c r="C406" s="46"/>
      <c r="D406" s="46"/>
      <c r="E406" s="46"/>
      <c r="F406" s="45"/>
      <c r="H406" s="47"/>
    </row>
    <row r="407" spans="2:8" x14ac:dyDescent="0.35">
      <c r="B407" s="46"/>
      <c r="C407" s="46"/>
      <c r="D407" s="46"/>
      <c r="E407" s="46"/>
      <c r="F407" s="45"/>
      <c r="H407" s="47"/>
    </row>
    <row r="408" spans="2:8" x14ac:dyDescent="0.35">
      <c r="B408" s="46"/>
      <c r="C408" s="46"/>
      <c r="D408" s="46"/>
      <c r="E408" s="46"/>
      <c r="F408" s="45"/>
      <c r="H408" s="47"/>
    </row>
    <row r="409" spans="2:8" x14ac:dyDescent="0.35">
      <c r="B409" s="46"/>
      <c r="C409" s="46"/>
      <c r="D409" s="46"/>
      <c r="E409" s="46"/>
      <c r="F409" s="45"/>
      <c r="H409" s="47"/>
    </row>
    <row r="410" spans="2:8" x14ac:dyDescent="0.35">
      <c r="B410" s="46"/>
      <c r="C410" s="46"/>
      <c r="D410" s="46"/>
      <c r="E410" s="46"/>
      <c r="F410" s="45"/>
      <c r="H410" s="47"/>
    </row>
    <row r="411" spans="2:8" x14ac:dyDescent="0.35">
      <c r="B411" s="46"/>
      <c r="C411" s="46"/>
      <c r="D411" s="46"/>
      <c r="E411" s="46"/>
      <c r="F411" s="45"/>
      <c r="H411" s="47"/>
    </row>
    <row r="412" spans="2:8" x14ac:dyDescent="0.35">
      <c r="B412" s="46"/>
      <c r="C412" s="46"/>
      <c r="D412" s="46"/>
      <c r="E412" s="46"/>
      <c r="F412" s="45"/>
      <c r="H412" s="47"/>
    </row>
    <row r="413" spans="2:8" x14ac:dyDescent="0.35">
      <c r="B413" s="46"/>
      <c r="C413" s="46"/>
      <c r="D413" s="46"/>
      <c r="E413" s="46"/>
      <c r="F413" s="45"/>
      <c r="H413" s="47"/>
    </row>
    <row r="414" spans="2:8" x14ac:dyDescent="0.35">
      <c r="B414" s="46"/>
      <c r="C414" s="46"/>
      <c r="D414" s="46"/>
      <c r="E414" s="46"/>
      <c r="F414" s="45"/>
      <c r="H414" s="47"/>
    </row>
    <row r="415" spans="2:8" x14ac:dyDescent="0.35">
      <c r="B415" s="46"/>
      <c r="C415" s="46"/>
      <c r="D415" s="46"/>
      <c r="E415" s="46"/>
      <c r="F415" s="45"/>
      <c r="H415" s="47"/>
    </row>
    <row r="416" spans="2:8" x14ac:dyDescent="0.35">
      <c r="B416" s="46"/>
      <c r="C416" s="46"/>
      <c r="D416" s="46"/>
      <c r="E416" s="46"/>
      <c r="F416" s="45"/>
      <c r="H416" s="47"/>
    </row>
    <row r="417" spans="2:8" x14ac:dyDescent="0.35">
      <c r="B417" s="46"/>
      <c r="C417" s="46"/>
      <c r="D417" s="46"/>
      <c r="E417" s="46"/>
      <c r="F417" s="45"/>
      <c r="H417" s="47"/>
    </row>
    <row r="418" spans="2:8" x14ac:dyDescent="0.35">
      <c r="B418" s="46"/>
      <c r="C418" s="46"/>
      <c r="D418" s="46"/>
      <c r="E418" s="46"/>
      <c r="F418" s="45"/>
      <c r="H418" s="47"/>
    </row>
    <row r="419" spans="2:8" x14ac:dyDescent="0.35">
      <c r="B419" s="46"/>
      <c r="C419" s="46"/>
      <c r="D419" s="46"/>
      <c r="E419" s="46"/>
      <c r="F419" s="45"/>
      <c r="H419" s="47"/>
    </row>
    <row r="420" spans="2:8" x14ac:dyDescent="0.35">
      <c r="B420" s="46"/>
      <c r="C420" s="46"/>
      <c r="D420" s="46"/>
      <c r="E420" s="46"/>
      <c r="F420" s="45"/>
      <c r="H420" s="47"/>
    </row>
    <row r="421" spans="2:8" x14ac:dyDescent="0.35">
      <c r="B421" s="46"/>
      <c r="C421" s="46"/>
      <c r="D421" s="46"/>
      <c r="E421" s="46"/>
      <c r="F421" s="45"/>
      <c r="H421" s="47"/>
    </row>
    <row r="422" spans="2:8" x14ac:dyDescent="0.35">
      <c r="B422" s="46"/>
      <c r="C422" s="46"/>
      <c r="D422" s="46"/>
      <c r="E422" s="46"/>
      <c r="F422" s="45"/>
      <c r="H422" s="47"/>
    </row>
    <row r="423" spans="2:8" x14ac:dyDescent="0.35">
      <c r="B423" s="46"/>
      <c r="C423" s="46"/>
      <c r="D423" s="46"/>
      <c r="E423" s="46"/>
      <c r="F423" s="45"/>
      <c r="H423" s="47"/>
    </row>
    <row r="424" spans="2:8" x14ac:dyDescent="0.35">
      <c r="B424" s="46"/>
      <c r="C424" s="46"/>
      <c r="D424" s="46"/>
      <c r="E424" s="46"/>
      <c r="F424" s="45"/>
      <c r="H424" s="47"/>
    </row>
    <row r="425" spans="2:8" x14ac:dyDescent="0.35">
      <c r="B425" s="46"/>
      <c r="C425" s="46"/>
      <c r="D425" s="46"/>
      <c r="E425" s="46"/>
      <c r="F425" s="45"/>
      <c r="H425" s="47"/>
    </row>
    <row r="426" spans="2:8" x14ac:dyDescent="0.35">
      <c r="B426" s="46"/>
      <c r="C426" s="46"/>
      <c r="D426" s="46"/>
      <c r="E426" s="46"/>
      <c r="F426" s="45"/>
      <c r="H426" s="47"/>
    </row>
    <row r="427" spans="2:8" x14ac:dyDescent="0.35">
      <c r="B427" s="46"/>
      <c r="C427" s="46"/>
      <c r="D427" s="46"/>
      <c r="E427" s="46"/>
      <c r="F427" s="45"/>
      <c r="H427" s="47"/>
    </row>
    <row r="428" spans="2:8" x14ac:dyDescent="0.35">
      <c r="B428" s="46"/>
      <c r="C428" s="46"/>
      <c r="D428" s="46"/>
      <c r="E428" s="46"/>
      <c r="F428" s="45"/>
      <c r="H428" s="47"/>
    </row>
    <row r="429" spans="2:8" x14ac:dyDescent="0.35">
      <c r="B429" s="46"/>
      <c r="C429" s="46"/>
      <c r="D429" s="46"/>
      <c r="E429" s="46"/>
      <c r="F429" s="45"/>
      <c r="H429" s="47"/>
    </row>
    <row r="430" spans="2:8" x14ac:dyDescent="0.35">
      <c r="B430" s="46"/>
      <c r="C430" s="46"/>
      <c r="D430" s="46"/>
      <c r="E430" s="46"/>
      <c r="F430" s="45"/>
      <c r="H430" s="47"/>
    </row>
    <row r="431" spans="2:8" x14ac:dyDescent="0.35">
      <c r="B431" s="46"/>
      <c r="C431" s="46"/>
      <c r="D431" s="46"/>
      <c r="E431" s="46"/>
      <c r="F431" s="45"/>
      <c r="H431" s="47"/>
    </row>
    <row r="432" spans="2:8" x14ac:dyDescent="0.35">
      <c r="B432" s="46"/>
      <c r="C432" s="46"/>
      <c r="D432" s="46"/>
      <c r="E432" s="46"/>
      <c r="F432" s="45"/>
      <c r="H432" s="47"/>
    </row>
    <row r="433" spans="2:8" x14ac:dyDescent="0.35">
      <c r="B433" s="46"/>
      <c r="C433" s="46"/>
      <c r="D433" s="46"/>
      <c r="E433" s="46"/>
      <c r="F433" s="45"/>
      <c r="H433" s="47"/>
    </row>
    <row r="434" spans="2:8" x14ac:dyDescent="0.35">
      <c r="B434" s="46"/>
      <c r="C434" s="46"/>
      <c r="D434" s="46"/>
      <c r="E434" s="46"/>
      <c r="F434" s="45"/>
      <c r="H434" s="47"/>
    </row>
    <row r="435" spans="2:8" x14ac:dyDescent="0.35">
      <c r="B435" s="46"/>
      <c r="C435" s="46"/>
      <c r="D435" s="46"/>
      <c r="E435" s="46"/>
      <c r="F435" s="45"/>
      <c r="H435" s="47"/>
    </row>
    <row r="436" spans="2:8" x14ac:dyDescent="0.35">
      <c r="B436" s="46"/>
      <c r="C436" s="46"/>
      <c r="D436" s="46"/>
      <c r="E436" s="46"/>
      <c r="F436" s="45"/>
      <c r="H436" s="47"/>
    </row>
    <row r="437" spans="2:8" x14ac:dyDescent="0.35">
      <c r="B437" s="46"/>
      <c r="C437" s="46"/>
      <c r="D437" s="46"/>
      <c r="E437" s="46"/>
      <c r="F437" s="45"/>
      <c r="H437" s="47"/>
    </row>
    <row r="438" spans="2:8" x14ac:dyDescent="0.35">
      <c r="B438" s="46"/>
      <c r="C438" s="46"/>
      <c r="D438" s="46"/>
      <c r="E438" s="46"/>
      <c r="F438" s="45"/>
      <c r="H438" s="47"/>
    </row>
    <row r="439" spans="2:8" x14ac:dyDescent="0.35">
      <c r="B439" s="46"/>
      <c r="C439" s="46"/>
      <c r="D439" s="46"/>
      <c r="E439" s="46"/>
      <c r="F439" s="45"/>
      <c r="H439" s="47"/>
    </row>
    <row r="440" spans="2:8" x14ac:dyDescent="0.35">
      <c r="B440" s="46"/>
      <c r="C440" s="46"/>
      <c r="D440" s="46"/>
      <c r="E440" s="46"/>
      <c r="F440" s="45"/>
      <c r="H440" s="47"/>
    </row>
    <row r="441" spans="2:8" x14ac:dyDescent="0.35">
      <c r="B441" s="46"/>
      <c r="C441" s="46"/>
      <c r="D441" s="46"/>
      <c r="E441" s="46"/>
      <c r="F441" s="45"/>
      <c r="H441" s="47"/>
    </row>
    <row r="442" spans="2:8" x14ac:dyDescent="0.35">
      <c r="B442" s="46"/>
      <c r="C442" s="46"/>
      <c r="D442" s="46"/>
      <c r="E442" s="46"/>
      <c r="F442" s="45"/>
      <c r="H442" s="47"/>
    </row>
    <row r="443" spans="2:8" x14ac:dyDescent="0.35">
      <c r="B443" s="46"/>
      <c r="C443" s="46"/>
      <c r="D443" s="46"/>
      <c r="E443" s="46"/>
      <c r="F443" s="45"/>
      <c r="H443" s="47"/>
    </row>
    <row r="444" spans="2:8" x14ac:dyDescent="0.35">
      <c r="B444" s="46"/>
      <c r="C444" s="46"/>
      <c r="D444" s="46"/>
      <c r="E444" s="46"/>
      <c r="F444" s="45"/>
      <c r="H444" s="47"/>
    </row>
    <row r="445" spans="2:8" x14ac:dyDescent="0.35">
      <c r="B445" s="46"/>
      <c r="C445" s="46"/>
      <c r="D445" s="46"/>
      <c r="E445" s="46"/>
      <c r="F445" s="45"/>
      <c r="H445" s="47"/>
    </row>
    <row r="446" spans="2:8" x14ac:dyDescent="0.35">
      <c r="B446" s="46"/>
      <c r="C446" s="46"/>
      <c r="D446" s="46"/>
      <c r="E446" s="46"/>
      <c r="F446" s="45"/>
      <c r="H446" s="47"/>
    </row>
    <row r="447" spans="2:8" x14ac:dyDescent="0.35">
      <c r="B447" s="46"/>
      <c r="C447" s="46"/>
      <c r="D447" s="46"/>
      <c r="E447" s="46"/>
      <c r="F447" s="45"/>
      <c r="H447" s="47"/>
    </row>
    <row r="448" spans="2:8" x14ac:dyDescent="0.35">
      <c r="B448" s="46"/>
      <c r="C448" s="46"/>
      <c r="D448" s="46"/>
      <c r="E448" s="46"/>
      <c r="F448" s="45"/>
      <c r="H448" s="47"/>
    </row>
    <row r="449" spans="2:8" x14ac:dyDescent="0.35">
      <c r="B449" s="46"/>
      <c r="C449" s="46"/>
      <c r="D449" s="46"/>
      <c r="E449" s="46"/>
      <c r="F449" s="45"/>
      <c r="H449" s="47"/>
    </row>
    <row r="450" spans="2:8" x14ac:dyDescent="0.35">
      <c r="B450" s="46"/>
      <c r="C450" s="46"/>
      <c r="D450" s="46"/>
      <c r="E450" s="46"/>
      <c r="F450" s="45"/>
      <c r="H450" s="47"/>
    </row>
    <row r="451" spans="2:8" x14ac:dyDescent="0.35">
      <c r="B451" s="46"/>
      <c r="C451" s="46"/>
      <c r="D451" s="46"/>
      <c r="E451" s="46"/>
      <c r="F451" s="45"/>
      <c r="H451" s="47"/>
    </row>
    <row r="452" spans="2:8" x14ac:dyDescent="0.35">
      <c r="B452" s="46"/>
      <c r="C452" s="46"/>
      <c r="D452" s="46"/>
      <c r="E452" s="46"/>
      <c r="F452" s="45"/>
      <c r="H452" s="47"/>
    </row>
    <row r="453" spans="2:8" x14ac:dyDescent="0.35">
      <c r="B453" s="46"/>
      <c r="C453" s="46"/>
      <c r="D453" s="46"/>
      <c r="E453" s="46"/>
      <c r="F453" s="45"/>
      <c r="H453" s="47"/>
    </row>
    <row r="454" spans="2:8" x14ac:dyDescent="0.35">
      <c r="B454" s="46"/>
      <c r="C454" s="46"/>
      <c r="D454" s="46"/>
      <c r="E454" s="46"/>
      <c r="F454" s="45"/>
      <c r="H454" s="47"/>
    </row>
    <row r="455" spans="2:8" x14ac:dyDescent="0.35">
      <c r="B455" s="46"/>
      <c r="C455" s="46"/>
      <c r="D455" s="46"/>
      <c r="E455" s="46"/>
      <c r="F455" s="45"/>
      <c r="H455" s="47"/>
    </row>
    <row r="456" spans="2:8" x14ac:dyDescent="0.35">
      <c r="B456" s="46"/>
      <c r="C456" s="46"/>
      <c r="D456" s="46"/>
      <c r="E456" s="46"/>
      <c r="F456" s="45"/>
      <c r="H456" s="47"/>
    </row>
    <row r="457" spans="2:8" x14ac:dyDescent="0.35">
      <c r="B457" s="46"/>
      <c r="C457" s="46"/>
      <c r="D457" s="46"/>
      <c r="E457" s="46"/>
      <c r="F457" s="45"/>
      <c r="H457" s="47"/>
    </row>
    <row r="458" spans="2:8" x14ac:dyDescent="0.35">
      <c r="B458" s="46"/>
      <c r="C458" s="46"/>
      <c r="D458" s="46"/>
      <c r="E458" s="46"/>
      <c r="F458" s="45"/>
      <c r="H458" s="47"/>
    </row>
    <row r="459" spans="2:8" x14ac:dyDescent="0.35">
      <c r="B459" s="46"/>
      <c r="C459" s="46"/>
      <c r="D459" s="46"/>
      <c r="E459" s="46"/>
      <c r="F459" s="45"/>
      <c r="H459" s="47"/>
    </row>
    <row r="460" spans="2:8" x14ac:dyDescent="0.35">
      <c r="B460" s="46"/>
      <c r="C460" s="46"/>
      <c r="D460" s="46"/>
      <c r="E460" s="46"/>
      <c r="F460" s="45"/>
      <c r="H460" s="47"/>
    </row>
    <row r="461" spans="2:8" x14ac:dyDescent="0.35">
      <c r="B461" s="46"/>
      <c r="C461" s="46"/>
      <c r="D461" s="46"/>
      <c r="E461" s="46"/>
      <c r="F461" s="45"/>
      <c r="H461" s="47"/>
    </row>
    <row r="462" spans="2:8" x14ac:dyDescent="0.35">
      <c r="B462" s="46"/>
      <c r="C462" s="46"/>
      <c r="D462" s="46"/>
      <c r="E462" s="46"/>
      <c r="F462" s="45"/>
      <c r="H462" s="47"/>
    </row>
    <row r="463" spans="2:8" x14ac:dyDescent="0.35">
      <c r="B463" s="46"/>
      <c r="C463" s="46"/>
      <c r="D463" s="46"/>
      <c r="E463" s="46"/>
      <c r="F463" s="45"/>
      <c r="H463" s="47"/>
    </row>
    <row r="464" spans="2:8" x14ac:dyDescent="0.35">
      <c r="B464" s="46"/>
      <c r="C464" s="46"/>
      <c r="D464" s="46"/>
      <c r="E464" s="46"/>
      <c r="F464" s="45"/>
      <c r="H464" s="47"/>
    </row>
    <row r="465" spans="2:8" x14ac:dyDescent="0.35">
      <c r="B465" s="46"/>
      <c r="C465" s="46"/>
      <c r="D465" s="46"/>
      <c r="E465" s="46"/>
      <c r="F465" s="45"/>
      <c r="H465" s="47"/>
    </row>
    <row r="466" spans="2:8" x14ac:dyDescent="0.35">
      <c r="B466" s="46"/>
      <c r="C466" s="46"/>
      <c r="D466" s="46"/>
      <c r="E466" s="46"/>
      <c r="F466" s="45"/>
      <c r="H466" s="47"/>
    </row>
    <row r="467" spans="2:8" x14ac:dyDescent="0.35">
      <c r="B467" s="46"/>
      <c r="C467" s="46"/>
      <c r="D467" s="46"/>
      <c r="E467" s="46"/>
      <c r="F467" s="45"/>
      <c r="H467" s="47"/>
    </row>
    <row r="468" spans="2:8" x14ac:dyDescent="0.35">
      <c r="B468" s="46"/>
      <c r="C468" s="46"/>
      <c r="D468" s="46"/>
      <c r="E468" s="46"/>
      <c r="F468" s="45"/>
      <c r="H468" s="47"/>
    </row>
    <row r="469" spans="2:8" x14ac:dyDescent="0.35">
      <c r="B469" s="46"/>
      <c r="C469" s="46"/>
      <c r="D469" s="46"/>
      <c r="E469" s="46"/>
      <c r="F469" s="45"/>
      <c r="H469" s="47"/>
    </row>
    <row r="470" spans="2:8" x14ac:dyDescent="0.35">
      <c r="B470" s="46"/>
      <c r="C470" s="46"/>
      <c r="D470" s="46"/>
      <c r="E470" s="46"/>
      <c r="F470" s="45"/>
      <c r="H470" s="47"/>
    </row>
    <row r="471" spans="2:8" x14ac:dyDescent="0.35">
      <c r="B471" s="46"/>
      <c r="C471" s="46"/>
      <c r="D471" s="46"/>
      <c r="E471" s="46"/>
      <c r="F471" s="45"/>
      <c r="H471" s="47"/>
    </row>
    <row r="472" spans="2:8" x14ac:dyDescent="0.35">
      <c r="B472" s="46"/>
      <c r="C472" s="46"/>
      <c r="D472" s="46"/>
      <c r="E472" s="46"/>
      <c r="F472" s="45"/>
      <c r="H472" s="47"/>
    </row>
    <row r="473" spans="2:8" x14ac:dyDescent="0.35">
      <c r="B473" s="46"/>
      <c r="C473" s="46"/>
      <c r="D473" s="46"/>
      <c r="E473" s="46"/>
      <c r="F473" s="45"/>
      <c r="H473" s="47"/>
    </row>
    <row r="474" spans="2:8" x14ac:dyDescent="0.35">
      <c r="B474" s="46"/>
      <c r="C474" s="46"/>
      <c r="D474" s="46"/>
      <c r="E474" s="46"/>
      <c r="F474" s="45"/>
      <c r="H474" s="47"/>
    </row>
    <row r="475" spans="2:8" x14ac:dyDescent="0.35">
      <c r="B475" s="46"/>
      <c r="C475" s="46"/>
      <c r="D475" s="46"/>
      <c r="E475" s="46"/>
      <c r="F475" s="45"/>
      <c r="H475" s="47"/>
    </row>
    <row r="476" spans="2:8" x14ac:dyDescent="0.35">
      <c r="B476" s="46"/>
      <c r="C476" s="46"/>
      <c r="D476" s="46"/>
      <c r="E476" s="46"/>
      <c r="F476" s="45"/>
      <c r="H476" s="47"/>
    </row>
    <row r="477" spans="2:8" x14ac:dyDescent="0.35">
      <c r="B477" s="46"/>
      <c r="C477" s="46"/>
      <c r="D477" s="46"/>
      <c r="E477" s="46"/>
      <c r="F477" s="45"/>
      <c r="H477" s="47"/>
    </row>
    <row r="478" spans="2:8" x14ac:dyDescent="0.35">
      <c r="B478" s="46"/>
      <c r="C478" s="46"/>
      <c r="D478" s="46"/>
      <c r="E478" s="46"/>
      <c r="F478" s="45"/>
      <c r="H478" s="47"/>
    </row>
    <row r="479" spans="2:8" x14ac:dyDescent="0.35">
      <c r="B479" s="46"/>
      <c r="C479" s="46"/>
      <c r="D479" s="46"/>
      <c r="E479" s="46"/>
      <c r="F479" s="45"/>
      <c r="H479" s="47"/>
    </row>
    <row r="480" spans="2:8" x14ac:dyDescent="0.35">
      <c r="B480" s="46"/>
      <c r="C480" s="46"/>
      <c r="D480" s="46"/>
      <c r="E480" s="46"/>
      <c r="F480" s="45"/>
      <c r="H480" s="47"/>
    </row>
    <row r="481" spans="2:8" x14ac:dyDescent="0.35">
      <c r="B481" s="46"/>
      <c r="C481" s="46"/>
      <c r="D481" s="46"/>
      <c r="E481" s="46"/>
      <c r="F481" s="45"/>
      <c r="H481" s="47"/>
    </row>
    <row r="482" spans="2:8" x14ac:dyDescent="0.35">
      <c r="B482" s="46"/>
      <c r="C482" s="46"/>
      <c r="D482" s="46"/>
      <c r="E482" s="46"/>
      <c r="F482" s="45"/>
      <c r="H482" s="47"/>
    </row>
    <row r="483" spans="2:8" x14ac:dyDescent="0.35">
      <c r="B483" s="46"/>
      <c r="C483" s="46"/>
      <c r="D483" s="46"/>
      <c r="E483" s="46"/>
      <c r="F483" s="45"/>
      <c r="H483" s="47"/>
    </row>
    <row r="484" spans="2:8" x14ac:dyDescent="0.35">
      <c r="B484" s="46"/>
      <c r="C484" s="46"/>
      <c r="D484" s="46"/>
      <c r="E484" s="46"/>
      <c r="F484" s="45"/>
      <c r="H484" s="47"/>
    </row>
    <row r="485" spans="2:8" x14ac:dyDescent="0.35">
      <c r="B485" s="46"/>
      <c r="C485" s="46"/>
      <c r="D485" s="46"/>
      <c r="E485" s="46"/>
      <c r="F485" s="45"/>
      <c r="H485" s="47"/>
    </row>
    <row r="486" spans="2:8" x14ac:dyDescent="0.35">
      <c r="B486" s="46"/>
      <c r="C486" s="46"/>
      <c r="D486" s="46"/>
      <c r="E486" s="46"/>
      <c r="F486" s="45"/>
      <c r="H486" s="47"/>
    </row>
    <row r="487" spans="2:8" x14ac:dyDescent="0.35">
      <c r="B487" s="46"/>
      <c r="C487" s="46"/>
      <c r="D487" s="46"/>
      <c r="E487" s="46"/>
      <c r="F487" s="45"/>
      <c r="H487" s="47"/>
    </row>
    <row r="488" spans="2:8" x14ac:dyDescent="0.35">
      <c r="B488" s="46"/>
      <c r="C488" s="46"/>
      <c r="D488" s="46"/>
      <c r="E488" s="46"/>
      <c r="F488" s="45"/>
      <c r="H488" s="47"/>
    </row>
    <row r="489" spans="2:8" x14ac:dyDescent="0.35">
      <c r="B489" s="46"/>
      <c r="C489" s="46"/>
      <c r="D489" s="46"/>
      <c r="E489" s="46"/>
      <c r="F489" s="45"/>
      <c r="H489" s="47"/>
    </row>
    <row r="490" spans="2:8" x14ac:dyDescent="0.35">
      <c r="B490" s="46"/>
      <c r="C490" s="46"/>
      <c r="D490" s="46"/>
      <c r="E490" s="46"/>
      <c r="F490" s="45"/>
      <c r="H490" s="47"/>
    </row>
    <row r="491" spans="2:8" x14ac:dyDescent="0.35">
      <c r="B491" s="46"/>
      <c r="C491" s="46"/>
      <c r="D491" s="46"/>
      <c r="E491" s="46"/>
      <c r="F491" s="45"/>
      <c r="H491" s="47"/>
    </row>
    <row r="492" spans="2:8" x14ac:dyDescent="0.35">
      <c r="B492" s="46"/>
      <c r="C492" s="46"/>
      <c r="D492" s="46"/>
      <c r="E492" s="46"/>
      <c r="F492" s="45"/>
      <c r="H492" s="47"/>
    </row>
    <row r="493" spans="2:8" x14ac:dyDescent="0.35">
      <c r="B493" s="46"/>
      <c r="C493" s="46"/>
      <c r="D493" s="46"/>
      <c r="E493" s="46"/>
      <c r="F493" s="45"/>
      <c r="H493" s="47"/>
    </row>
    <row r="494" spans="2:8" x14ac:dyDescent="0.35">
      <c r="B494" s="46"/>
      <c r="C494" s="46"/>
      <c r="D494" s="46"/>
      <c r="E494" s="46"/>
      <c r="F494" s="45"/>
      <c r="H494" s="47"/>
    </row>
    <row r="495" spans="2:8" x14ac:dyDescent="0.35">
      <c r="B495" s="46"/>
      <c r="C495" s="46"/>
      <c r="D495" s="46"/>
      <c r="E495" s="46"/>
      <c r="F495" s="45"/>
      <c r="H495" s="47"/>
    </row>
    <row r="496" spans="2:8" x14ac:dyDescent="0.35">
      <c r="B496" s="46"/>
      <c r="C496" s="46"/>
      <c r="D496" s="46"/>
      <c r="E496" s="46"/>
      <c r="F496" s="45"/>
      <c r="H496" s="47"/>
    </row>
    <row r="497" spans="2:8" x14ac:dyDescent="0.35">
      <c r="B497" s="46"/>
      <c r="C497" s="46"/>
      <c r="D497" s="46"/>
      <c r="E497" s="46"/>
      <c r="F497" s="45"/>
      <c r="H497" s="47"/>
    </row>
    <row r="498" spans="2:8" x14ac:dyDescent="0.35">
      <c r="B498" s="46"/>
      <c r="C498" s="46"/>
      <c r="D498" s="46"/>
      <c r="E498" s="46"/>
      <c r="F498" s="45"/>
      <c r="H498" s="47"/>
    </row>
    <row r="499" spans="2:8" x14ac:dyDescent="0.35">
      <c r="B499" s="46"/>
      <c r="C499" s="46"/>
      <c r="D499" s="46"/>
      <c r="E499" s="46"/>
      <c r="F499" s="45"/>
      <c r="H499" s="47"/>
    </row>
    <row r="500" spans="2:8" x14ac:dyDescent="0.35">
      <c r="B500" s="46"/>
      <c r="C500" s="46"/>
      <c r="D500" s="46"/>
      <c r="E500" s="46"/>
      <c r="F500" s="45"/>
      <c r="H500" s="47"/>
    </row>
    <row r="501" spans="2:8" x14ac:dyDescent="0.35">
      <c r="B501" s="46"/>
      <c r="C501" s="46"/>
      <c r="D501" s="46"/>
      <c r="E501" s="46"/>
      <c r="F501" s="45"/>
      <c r="H501" s="47"/>
    </row>
    <row r="502" spans="2:8" x14ac:dyDescent="0.35">
      <c r="B502" s="46"/>
      <c r="C502" s="46"/>
      <c r="D502" s="46"/>
      <c r="E502" s="46"/>
      <c r="F502" s="45"/>
      <c r="H502" s="47"/>
    </row>
    <row r="503" spans="2:8" x14ac:dyDescent="0.35">
      <c r="B503" s="46"/>
      <c r="C503" s="46"/>
      <c r="D503" s="46"/>
      <c r="E503" s="46"/>
      <c r="F503" s="45"/>
      <c r="H503" s="47"/>
    </row>
    <row r="504" spans="2:8" x14ac:dyDescent="0.35">
      <c r="B504" s="46"/>
      <c r="C504" s="46"/>
      <c r="D504" s="46"/>
      <c r="E504" s="46"/>
      <c r="F504" s="45"/>
      <c r="H504" s="47"/>
    </row>
    <row r="505" spans="2:8" x14ac:dyDescent="0.35">
      <c r="B505" s="46"/>
      <c r="C505" s="46"/>
      <c r="D505" s="46"/>
      <c r="E505" s="46"/>
      <c r="F505" s="45"/>
      <c r="H505" s="47"/>
    </row>
    <row r="506" spans="2:8" x14ac:dyDescent="0.35">
      <c r="B506" s="46"/>
      <c r="C506" s="46"/>
      <c r="D506" s="46"/>
      <c r="E506" s="46"/>
      <c r="F506" s="45"/>
      <c r="H506" s="47"/>
    </row>
    <row r="507" spans="2:8" x14ac:dyDescent="0.35">
      <c r="B507" s="46"/>
      <c r="C507" s="46"/>
      <c r="D507" s="46"/>
      <c r="E507" s="46"/>
      <c r="F507" s="45"/>
      <c r="H507" s="47"/>
    </row>
    <row r="508" spans="2:8" x14ac:dyDescent="0.35">
      <c r="B508" s="46"/>
      <c r="C508" s="46"/>
      <c r="D508" s="46"/>
      <c r="E508" s="46"/>
      <c r="F508" s="45"/>
      <c r="H508" s="47"/>
    </row>
    <row r="509" spans="2:8" x14ac:dyDescent="0.35">
      <c r="B509" s="46"/>
      <c r="C509" s="46"/>
      <c r="D509" s="46"/>
      <c r="E509" s="46"/>
      <c r="F509" s="45"/>
      <c r="H509" s="47"/>
    </row>
    <row r="510" spans="2:8" x14ac:dyDescent="0.35">
      <c r="B510" s="46"/>
      <c r="C510" s="46"/>
      <c r="D510" s="46"/>
      <c r="E510" s="46"/>
      <c r="F510" s="45"/>
      <c r="H510" s="47"/>
    </row>
    <row r="511" spans="2:8" x14ac:dyDescent="0.35">
      <c r="B511" s="46"/>
      <c r="C511" s="46"/>
      <c r="D511" s="46"/>
      <c r="E511" s="46"/>
      <c r="F511" s="45"/>
      <c r="H511" s="47"/>
    </row>
    <row r="512" spans="2:8" x14ac:dyDescent="0.35">
      <c r="B512" s="46"/>
      <c r="C512" s="46"/>
      <c r="D512" s="46"/>
      <c r="E512" s="46"/>
      <c r="F512" s="45"/>
      <c r="H512" s="47"/>
    </row>
    <row r="513" spans="2:8" x14ac:dyDescent="0.35">
      <c r="B513" s="46"/>
      <c r="C513" s="46"/>
      <c r="D513" s="46"/>
      <c r="E513" s="46"/>
      <c r="F513" s="45"/>
      <c r="H513" s="47"/>
    </row>
    <row r="514" spans="2:8" x14ac:dyDescent="0.35">
      <c r="B514" s="46"/>
      <c r="C514" s="46"/>
      <c r="D514" s="46"/>
      <c r="E514" s="46"/>
      <c r="F514" s="45"/>
      <c r="H514" s="47"/>
    </row>
    <row r="515" spans="2:8" x14ac:dyDescent="0.35">
      <c r="B515" s="46"/>
      <c r="C515" s="46"/>
      <c r="D515" s="46"/>
      <c r="E515" s="46"/>
      <c r="F515" s="45"/>
      <c r="H515" s="47"/>
    </row>
    <row r="516" spans="2:8" x14ac:dyDescent="0.35">
      <c r="B516" s="46"/>
      <c r="C516" s="46"/>
      <c r="D516" s="46"/>
      <c r="E516" s="46"/>
      <c r="F516" s="45"/>
      <c r="H516" s="47"/>
    </row>
    <row r="517" spans="2:8" x14ac:dyDescent="0.35">
      <c r="B517" s="46"/>
      <c r="C517" s="46"/>
      <c r="D517" s="46"/>
      <c r="E517" s="46"/>
      <c r="F517" s="45"/>
      <c r="H517" s="47"/>
    </row>
    <row r="518" spans="2:8" x14ac:dyDescent="0.35">
      <c r="B518" s="46"/>
      <c r="C518" s="46"/>
      <c r="D518" s="46"/>
      <c r="E518" s="46"/>
      <c r="F518" s="45"/>
      <c r="H518" s="47"/>
    </row>
    <row r="519" spans="2:8" x14ac:dyDescent="0.35">
      <c r="B519" s="46"/>
      <c r="C519" s="46"/>
      <c r="D519" s="46"/>
      <c r="E519" s="46"/>
      <c r="F519" s="45"/>
      <c r="H519" s="47"/>
    </row>
    <row r="520" spans="2:8" x14ac:dyDescent="0.35">
      <c r="B520" s="46"/>
      <c r="C520" s="46"/>
      <c r="D520" s="46"/>
      <c r="E520" s="46"/>
      <c r="F520" s="45"/>
      <c r="H520" s="47"/>
    </row>
    <row r="521" spans="2:8" x14ac:dyDescent="0.35">
      <c r="B521" s="46"/>
      <c r="C521" s="46"/>
      <c r="D521" s="46"/>
      <c r="E521" s="46"/>
      <c r="F521" s="45"/>
      <c r="H521" s="47"/>
    </row>
    <row r="522" spans="2:8" x14ac:dyDescent="0.35">
      <c r="B522" s="46"/>
      <c r="C522" s="46"/>
      <c r="D522" s="46"/>
      <c r="E522" s="46"/>
      <c r="F522" s="45"/>
      <c r="H522" s="47"/>
    </row>
    <row r="523" spans="2:8" x14ac:dyDescent="0.35">
      <c r="B523" s="46"/>
      <c r="C523" s="46"/>
      <c r="D523" s="46"/>
      <c r="E523" s="46"/>
      <c r="F523" s="45"/>
      <c r="H523" s="47"/>
    </row>
    <row r="524" spans="2:8" x14ac:dyDescent="0.35">
      <c r="B524" s="46"/>
      <c r="C524" s="46"/>
      <c r="D524" s="46"/>
      <c r="E524" s="46"/>
      <c r="F524" s="45"/>
      <c r="H524" s="47"/>
    </row>
    <row r="525" spans="2:8" x14ac:dyDescent="0.35">
      <c r="B525" s="46"/>
      <c r="C525" s="46"/>
      <c r="D525" s="46"/>
      <c r="E525" s="46"/>
      <c r="F525" s="45"/>
      <c r="H525" s="47"/>
    </row>
    <row r="526" spans="2:8" x14ac:dyDescent="0.35">
      <c r="B526" s="46"/>
      <c r="C526" s="46"/>
      <c r="D526" s="46"/>
      <c r="E526" s="46"/>
      <c r="F526" s="45"/>
      <c r="H526" s="47"/>
    </row>
    <row r="527" spans="2:8" x14ac:dyDescent="0.35">
      <c r="B527" s="46"/>
      <c r="C527" s="46"/>
      <c r="D527" s="46"/>
      <c r="E527" s="46"/>
      <c r="F527" s="45"/>
      <c r="H527" s="47"/>
    </row>
    <row r="528" spans="2:8" x14ac:dyDescent="0.35">
      <c r="B528" s="46"/>
      <c r="C528" s="46"/>
      <c r="D528" s="46"/>
      <c r="E528" s="46"/>
      <c r="F528" s="45"/>
      <c r="H528" s="47"/>
    </row>
    <row r="529" spans="2:8" x14ac:dyDescent="0.35">
      <c r="B529" s="46"/>
      <c r="C529" s="46"/>
      <c r="D529" s="46"/>
      <c r="E529" s="46"/>
      <c r="F529" s="45"/>
      <c r="H529" s="47"/>
    </row>
    <row r="530" spans="2:8" x14ac:dyDescent="0.35">
      <c r="B530" s="46"/>
      <c r="C530" s="46"/>
      <c r="D530" s="46"/>
      <c r="E530" s="46"/>
      <c r="F530" s="45"/>
      <c r="H530" s="47"/>
    </row>
    <row r="531" spans="2:8" x14ac:dyDescent="0.35">
      <c r="B531" s="46"/>
      <c r="C531" s="46"/>
      <c r="D531" s="46"/>
      <c r="E531" s="46"/>
      <c r="F531" s="45"/>
      <c r="H531" s="47"/>
    </row>
    <row r="532" spans="2:8" x14ac:dyDescent="0.35">
      <c r="B532" s="46"/>
      <c r="C532" s="46"/>
      <c r="D532" s="46"/>
      <c r="E532" s="46"/>
      <c r="F532" s="45"/>
      <c r="H532" s="47"/>
    </row>
    <row r="533" spans="2:8" x14ac:dyDescent="0.35">
      <c r="B533" s="46"/>
      <c r="C533" s="46"/>
      <c r="D533" s="46"/>
      <c r="E533" s="46"/>
      <c r="F533" s="45"/>
      <c r="H533" s="47"/>
    </row>
    <row r="534" spans="2:8" x14ac:dyDescent="0.35">
      <c r="B534" s="46"/>
      <c r="C534" s="46"/>
      <c r="D534" s="46"/>
      <c r="E534" s="46"/>
      <c r="F534" s="45"/>
      <c r="H534" s="47"/>
    </row>
    <row r="535" spans="2:8" x14ac:dyDescent="0.35">
      <c r="B535" s="46"/>
      <c r="C535" s="46"/>
      <c r="D535" s="46"/>
      <c r="E535" s="46"/>
      <c r="F535" s="45"/>
      <c r="H535" s="47"/>
    </row>
    <row r="536" spans="2:8" x14ac:dyDescent="0.35">
      <c r="B536" s="46"/>
      <c r="C536" s="46"/>
      <c r="D536" s="46"/>
      <c r="E536" s="46"/>
      <c r="F536" s="45"/>
      <c r="H536" s="47"/>
    </row>
    <row r="537" spans="2:8" x14ac:dyDescent="0.35">
      <c r="B537" s="46"/>
      <c r="C537" s="46"/>
      <c r="D537" s="46"/>
      <c r="E537" s="46"/>
      <c r="F537" s="45"/>
      <c r="H537" s="47"/>
    </row>
    <row r="538" spans="2:8" x14ac:dyDescent="0.35">
      <c r="B538" s="46"/>
      <c r="C538" s="46"/>
      <c r="D538" s="46"/>
      <c r="E538" s="46"/>
      <c r="F538" s="45"/>
      <c r="H538" s="47"/>
    </row>
    <row r="539" spans="2:8" x14ac:dyDescent="0.35">
      <c r="B539" s="46"/>
      <c r="C539" s="46"/>
      <c r="D539" s="46"/>
      <c r="E539" s="46"/>
      <c r="F539" s="45"/>
      <c r="H539" s="47"/>
    </row>
    <row r="540" spans="2:8" x14ac:dyDescent="0.35">
      <c r="B540" s="46"/>
      <c r="C540" s="46"/>
      <c r="D540" s="46"/>
      <c r="E540" s="46"/>
      <c r="F540" s="45"/>
      <c r="H540" s="47"/>
    </row>
    <row r="541" spans="2:8" x14ac:dyDescent="0.35">
      <c r="B541" s="46"/>
      <c r="C541" s="46"/>
      <c r="D541" s="46"/>
      <c r="E541" s="46"/>
      <c r="F541" s="45"/>
      <c r="H541" s="47"/>
    </row>
    <row r="542" spans="2:8" x14ac:dyDescent="0.35">
      <c r="B542" s="46"/>
      <c r="C542" s="46"/>
      <c r="D542" s="46"/>
      <c r="E542" s="46"/>
      <c r="F542" s="45"/>
      <c r="H542" s="47"/>
    </row>
    <row r="543" spans="2:8" x14ac:dyDescent="0.35">
      <c r="B543" s="46"/>
      <c r="C543" s="46"/>
      <c r="D543" s="46"/>
      <c r="E543" s="46"/>
      <c r="F543" s="45"/>
      <c r="H543" s="47"/>
    </row>
    <row r="544" spans="2:8" x14ac:dyDescent="0.35">
      <c r="B544" s="46"/>
      <c r="C544" s="46"/>
      <c r="D544" s="46"/>
      <c r="E544" s="46"/>
      <c r="F544" s="45"/>
      <c r="H544" s="47"/>
    </row>
    <row r="545" spans="2:8" x14ac:dyDescent="0.35">
      <c r="B545" s="46"/>
      <c r="C545" s="46"/>
      <c r="D545" s="46"/>
      <c r="E545" s="46"/>
      <c r="F545" s="45"/>
      <c r="H545" s="47"/>
    </row>
    <row r="546" spans="2:8" x14ac:dyDescent="0.35">
      <c r="B546" s="46"/>
      <c r="C546" s="46"/>
      <c r="D546" s="46"/>
      <c r="E546" s="46"/>
      <c r="F546" s="45"/>
      <c r="H546" s="47"/>
    </row>
    <row r="547" spans="2:8" x14ac:dyDescent="0.35">
      <c r="B547" s="46"/>
      <c r="C547" s="46"/>
      <c r="D547" s="46"/>
      <c r="E547" s="46"/>
      <c r="F547" s="45"/>
      <c r="H547" s="47"/>
    </row>
    <row r="548" spans="2:8" x14ac:dyDescent="0.35">
      <c r="B548" s="46"/>
      <c r="C548" s="46"/>
      <c r="D548" s="46"/>
      <c r="E548" s="46"/>
      <c r="F548" s="45"/>
      <c r="H548" s="47"/>
    </row>
    <row r="549" spans="2:8" x14ac:dyDescent="0.35">
      <c r="B549" s="46"/>
      <c r="C549" s="46"/>
      <c r="D549" s="46"/>
      <c r="E549" s="46"/>
      <c r="F549" s="45"/>
      <c r="H549" s="47"/>
    </row>
    <row r="550" spans="2:8" x14ac:dyDescent="0.35">
      <c r="B550" s="46"/>
      <c r="C550" s="46"/>
      <c r="D550" s="46"/>
      <c r="E550" s="46"/>
      <c r="F550" s="45"/>
      <c r="H550" s="47"/>
    </row>
    <row r="551" spans="2:8" x14ac:dyDescent="0.35">
      <c r="B551" s="46"/>
      <c r="C551" s="46"/>
      <c r="D551" s="46"/>
      <c r="E551" s="46"/>
      <c r="F551" s="45"/>
      <c r="H551" s="47"/>
    </row>
    <row r="552" spans="2:8" x14ac:dyDescent="0.35">
      <c r="B552" s="46"/>
      <c r="C552" s="46"/>
      <c r="D552" s="46"/>
      <c r="E552" s="46"/>
      <c r="F552" s="45"/>
      <c r="H552" s="47"/>
    </row>
    <row r="553" spans="2:8" x14ac:dyDescent="0.35">
      <c r="B553" s="46"/>
      <c r="C553" s="46"/>
      <c r="D553" s="46"/>
      <c r="E553" s="46"/>
      <c r="F553" s="45"/>
      <c r="H553" s="47"/>
    </row>
    <row r="554" spans="2:8" x14ac:dyDescent="0.35">
      <c r="B554" s="46"/>
      <c r="C554" s="46"/>
      <c r="D554" s="46"/>
      <c r="E554" s="46"/>
      <c r="F554" s="45"/>
      <c r="H554" s="47"/>
    </row>
    <row r="555" spans="2:8" x14ac:dyDescent="0.35">
      <c r="B555" s="46"/>
      <c r="C555" s="46"/>
      <c r="D555" s="46"/>
      <c r="E555" s="46"/>
      <c r="F555" s="45"/>
      <c r="H555" s="47"/>
    </row>
    <row r="556" spans="2:8" x14ac:dyDescent="0.35">
      <c r="B556" s="46"/>
      <c r="C556" s="46"/>
      <c r="D556" s="46"/>
      <c r="E556" s="46"/>
      <c r="F556" s="45"/>
      <c r="H556" s="47"/>
    </row>
    <row r="557" spans="2:8" x14ac:dyDescent="0.35">
      <c r="B557" s="46"/>
      <c r="C557" s="46"/>
      <c r="D557" s="46"/>
      <c r="E557" s="46"/>
      <c r="F557" s="45"/>
      <c r="H557" s="47"/>
    </row>
    <row r="558" spans="2:8" x14ac:dyDescent="0.35">
      <c r="B558" s="46"/>
      <c r="C558" s="46"/>
      <c r="D558" s="46"/>
      <c r="E558" s="46"/>
      <c r="F558" s="45"/>
      <c r="H558" s="47"/>
    </row>
    <row r="559" spans="2:8" x14ac:dyDescent="0.35">
      <c r="B559" s="46"/>
      <c r="C559" s="46"/>
      <c r="D559" s="46"/>
      <c r="E559" s="46"/>
      <c r="F559" s="45"/>
      <c r="H559" s="47"/>
    </row>
    <row r="560" spans="2:8" x14ac:dyDescent="0.35">
      <c r="B560" s="46"/>
      <c r="C560" s="46"/>
      <c r="D560" s="46"/>
      <c r="E560" s="46"/>
      <c r="F560" s="45"/>
      <c r="H560" s="47"/>
    </row>
    <row r="561" spans="2:8" x14ac:dyDescent="0.35">
      <c r="B561" s="46"/>
      <c r="C561" s="46"/>
      <c r="D561" s="46"/>
      <c r="E561" s="46"/>
      <c r="F561" s="45"/>
      <c r="H561" s="47"/>
    </row>
    <row r="562" spans="2:8" x14ac:dyDescent="0.35">
      <c r="B562" s="46"/>
      <c r="C562" s="46"/>
      <c r="D562" s="46"/>
      <c r="E562" s="46"/>
      <c r="F562" s="45"/>
      <c r="H562" s="47"/>
    </row>
    <row r="563" spans="2:8" x14ac:dyDescent="0.35">
      <c r="B563" s="46"/>
      <c r="C563" s="46"/>
      <c r="D563" s="46"/>
      <c r="E563" s="46"/>
      <c r="F563" s="45"/>
      <c r="H563" s="47"/>
    </row>
    <row r="564" spans="2:8" x14ac:dyDescent="0.35">
      <c r="B564" s="46"/>
      <c r="C564" s="46"/>
      <c r="D564" s="46"/>
      <c r="E564" s="46"/>
      <c r="F564" s="45"/>
      <c r="H564" s="47"/>
    </row>
    <row r="565" spans="2:8" x14ac:dyDescent="0.35">
      <c r="B565" s="46"/>
      <c r="C565" s="46"/>
      <c r="D565" s="46"/>
      <c r="E565" s="46"/>
      <c r="F565" s="45"/>
      <c r="H565" s="47"/>
    </row>
    <row r="566" spans="2:8" x14ac:dyDescent="0.35">
      <c r="B566" s="46"/>
      <c r="C566" s="46"/>
      <c r="D566" s="46"/>
      <c r="E566" s="46"/>
      <c r="F566" s="45"/>
      <c r="H566" s="47"/>
    </row>
    <row r="567" spans="2:8" x14ac:dyDescent="0.35">
      <c r="B567" s="46"/>
      <c r="C567" s="46"/>
      <c r="D567" s="46"/>
      <c r="E567" s="46"/>
      <c r="F567" s="45"/>
      <c r="H567" s="47"/>
    </row>
    <row r="568" spans="2:8" x14ac:dyDescent="0.35">
      <c r="B568" s="46"/>
      <c r="C568" s="46"/>
      <c r="D568" s="46"/>
      <c r="E568" s="46"/>
      <c r="F568" s="45"/>
      <c r="H568" s="47"/>
    </row>
    <row r="569" spans="2:8" x14ac:dyDescent="0.35">
      <c r="B569" s="46"/>
      <c r="C569" s="46"/>
      <c r="D569" s="46"/>
      <c r="E569" s="46"/>
      <c r="F569" s="45"/>
      <c r="H569" s="47"/>
    </row>
    <row r="570" spans="2:8" x14ac:dyDescent="0.35">
      <c r="B570" s="46"/>
      <c r="C570" s="46"/>
      <c r="D570" s="46"/>
      <c r="E570" s="46"/>
      <c r="F570" s="45"/>
      <c r="H570" s="47"/>
    </row>
    <row r="571" spans="2:8" x14ac:dyDescent="0.35">
      <c r="B571" s="46"/>
      <c r="C571" s="46"/>
      <c r="D571" s="46"/>
      <c r="E571" s="46"/>
      <c r="F571" s="45"/>
      <c r="H571" s="47"/>
    </row>
    <row r="572" spans="2:8" x14ac:dyDescent="0.35">
      <c r="B572" s="46"/>
      <c r="C572" s="46"/>
      <c r="D572" s="46"/>
      <c r="E572" s="46"/>
      <c r="F572" s="45"/>
      <c r="H572" s="47"/>
    </row>
    <row r="573" spans="2:8" x14ac:dyDescent="0.35">
      <c r="B573" s="46"/>
      <c r="C573" s="46"/>
      <c r="D573" s="46"/>
      <c r="E573" s="46"/>
      <c r="F573" s="45"/>
      <c r="H573" s="47"/>
    </row>
    <row r="574" spans="2:8" x14ac:dyDescent="0.35">
      <c r="B574" s="46"/>
      <c r="C574" s="46"/>
      <c r="D574" s="46"/>
      <c r="E574" s="46"/>
      <c r="F574" s="45"/>
      <c r="H574" s="47"/>
    </row>
    <row r="575" spans="2:8" x14ac:dyDescent="0.35">
      <c r="B575" s="46"/>
      <c r="C575" s="46"/>
      <c r="D575" s="46"/>
      <c r="E575" s="46"/>
      <c r="F575" s="45"/>
      <c r="H575" s="47"/>
    </row>
    <row r="576" spans="2:8" x14ac:dyDescent="0.35">
      <c r="B576" s="46"/>
      <c r="C576" s="46"/>
      <c r="D576" s="46"/>
      <c r="E576" s="46"/>
      <c r="F576" s="45"/>
      <c r="H576" s="47"/>
    </row>
    <row r="577" spans="2:8" x14ac:dyDescent="0.35">
      <c r="B577" s="46"/>
      <c r="C577" s="46"/>
      <c r="D577" s="46"/>
      <c r="E577" s="46"/>
      <c r="F577" s="45"/>
      <c r="H577" s="47"/>
    </row>
    <row r="578" spans="2:8" x14ac:dyDescent="0.35">
      <c r="B578" s="46"/>
      <c r="C578" s="46"/>
      <c r="D578" s="46"/>
      <c r="E578" s="46"/>
      <c r="F578" s="45"/>
      <c r="H578" s="47"/>
    </row>
    <row r="579" spans="2:8" x14ac:dyDescent="0.35">
      <c r="B579" s="46"/>
      <c r="C579" s="46"/>
      <c r="D579" s="46"/>
      <c r="E579" s="46"/>
      <c r="F579" s="45"/>
      <c r="H579" s="47"/>
    </row>
    <row r="580" spans="2:8" x14ac:dyDescent="0.35">
      <c r="B580" s="46"/>
      <c r="C580" s="46"/>
      <c r="D580" s="46"/>
      <c r="E580" s="46"/>
      <c r="F580" s="45"/>
      <c r="H580" s="47"/>
    </row>
    <row r="581" spans="2:8" x14ac:dyDescent="0.35">
      <c r="B581" s="46"/>
      <c r="C581" s="46"/>
      <c r="D581" s="46"/>
      <c r="E581" s="46"/>
      <c r="F581" s="45"/>
      <c r="H581" s="47"/>
    </row>
    <row r="582" spans="2:8" x14ac:dyDescent="0.35">
      <c r="B582" s="46"/>
      <c r="C582" s="46"/>
      <c r="D582" s="46"/>
      <c r="E582" s="46"/>
      <c r="F582" s="45"/>
      <c r="H582" s="47"/>
    </row>
    <row r="583" spans="2:8" x14ac:dyDescent="0.35">
      <c r="B583" s="46"/>
      <c r="C583" s="46"/>
      <c r="D583" s="46"/>
      <c r="E583" s="46"/>
      <c r="F583" s="45"/>
      <c r="H583" s="47"/>
    </row>
    <row r="584" spans="2:8" x14ac:dyDescent="0.35">
      <c r="B584" s="46"/>
      <c r="C584" s="46"/>
      <c r="D584" s="46"/>
      <c r="E584" s="46"/>
      <c r="F584" s="45"/>
      <c r="H584" s="47"/>
    </row>
    <row r="585" spans="2:8" x14ac:dyDescent="0.35">
      <c r="B585" s="46"/>
      <c r="C585" s="46"/>
      <c r="D585" s="46"/>
      <c r="E585" s="46"/>
      <c r="F585" s="45"/>
      <c r="H585" s="47"/>
    </row>
    <row r="586" spans="2:8" x14ac:dyDescent="0.35">
      <c r="B586" s="46"/>
      <c r="C586" s="46"/>
      <c r="D586" s="46"/>
      <c r="E586" s="46"/>
      <c r="F586" s="45"/>
      <c r="H586" s="47"/>
    </row>
    <row r="587" spans="2:8" x14ac:dyDescent="0.35">
      <c r="B587" s="46"/>
      <c r="C587" s="46"/>
      <c r="D587" s="46"/>
      <c r="E587" s="46"/>
      <c r="F587" s="45"/>
      <c r="H587" s="47"/>
    </row>
    <row r="588" spans="2:8" x14ac:dyDescent="0.35">
      <c r="B588" s="46"/>
      <c r="C588" s="46"/>
      <c r="D588" s="46"/>
      <c r="E588" s="46"/>
      <c r="F588" s="45"/>
      <c r="H588" s="47"/>
    </row>
    <row r="589" spans="2:8" x14ac:dyDescent="0.35">
      <c r="B589" s="46"/>
      <c r="C589" s="46"/>
      <c r="D589" s="46"/>
      <c r="E589" s="46"/>
      <c r="F589" s="45"/>
      <c r="H589" s="47"/>
    </row>
    <row r="590" spans="2:8" x14ac:dyDescent="0.35">
      <c r="B590" s="46"/>
      <c r="C590" s="46"/>
      <c r="D590" s="46"/>
      <c r="E590" s="46"/>
      <c r="F590" s="45"/>
      <c r="H590" s="47"/>
    </row>
    <row r="591" spans="2:8" x14ac:dyDescent="0.35">
      <c r="B591" s="46"/>
      <c r="C591" s="46"/>
      <c r="D591" s="46"/>
      <c r="E591" s="46"/>
      <c r="F591" s="45"/>
      <c r="H591" s="47"/>
    </row>
    <row r="592" spans="2:8" x14ac:dyDescent="0.35">
      <c r="B592" s="46"/>
      <c r="C592" s="46"/>
      <c r="D592" s="46"/>
      <c r="E592" s="46"/>
      <c r="F592" s="45"/>
      <c r="H592" s="47"/>
    </row>
    <row r="593" spans="2:8" x14ac:dyDescent="0.35">
      <c r="B593" s="46"/>
      <c r="C593" s="46"/>
      <c r="D593" s="46"/>
      <c r="E593" s="46"/>
      <c r="F593" s="45"/>
      <c r="H593" s="47"/>
    </row>
    <row r="594" spans="2:8" x14ac:dyDescent="0.35">
      <c r="B594" s="46"/>
      <c r="C594" s="46"/>
      <c r="D594" s="46"/>
      <c r="E594" s="46"/>
      <c r="F594" s="45"/>
      <c r="H594" s="47"/>
    </row>
    <row r="595" spans="2:8" x14ac:dyDescent="0.35">
      <c r="B595" s="46"/>
      <c r="C595" s="46"/>
      <c r="D595" s="46"/>
      <c r="E595" s="46"/>
      <c r="F595" s="45"/>
      <c r="H595" s="47"/>
    </row>
    <row r="596" spans="2:8" x14ac:dyDescent="0.35">
      <c r="B596" s="46"/>
      <c r="C596" s="46"/>
      <c r="D596" s="46"/>
      <c r="E596" s="46"/>
      <c r="F596" s="45"/>
      <c r="H596" s="47"/>
    </row>
    <row r="597" spans="2:8" x14ac:dyDescent="0.35">
      <c r="B597" s="46"/>
      <c r="C597" s="46"/>
      <c r="D597" s="46"/>
      <c r="E597" s="46"/>
      <c r="F597" s="45"/>
      <c r="H597" s="47"/>
    </row>
    <row r="598" spans="2:8" x14ac:dyDescent="0.35">
      <c r="B598" s="46"/>
      <c r="C598" s="46"/>
      <c r="D598" s="46"/>
      <c r="E598" s="46"/>
      <c r="F598" s="45"/>
      <c r="H598" s="47"/>
    </row>
    <row r="599" spans="2:8" x14ac:dyDescent="0.35">
      <c r="B599" s="46"/>
      <c r="C599" s="46"/>
      <c r="D599" s="46"/>
      <c r="E599" s="46"/>
      <c r="F599" s="45"/>
      <c r="H599" s="47"/>
    </row>
    <row r="600" spans="2:8" x14ac:dyDescent="0.35">
      <c r="B600" s="46"/>
      <c r="C600" s="46"/>
      <c r="D600" s="46"/>
      <c r="E600" s="46"/>
      <c r="F600" s="45"/>
      <c r="H600" s="47"/>
    </row>
    <row r="601" spans="2:8" x14ac:dyDescent="0.35">
      <c r="B601" s="46"/>
      <c r="C601" s="46"/>
      <c r="D601" s="46"/>
      <c r="E601" s="46"/>
      <c r="F601" s="45"/>
      <c r="H601" s="47"/>
    </row>
    <row r="602" spans="2:8" x14ac:dyDescent="0.35">
      <c r="B602" s="46"/>
      <c r="C602" s="46"/>
      <c r="D602" s="46"/>
      <c r="E602" s="46"/>
      <c r="F602" s="45"/>
      <c r="H602" s="47"/>
    </row>
    <row r="603" spans="2:8" x14ac:dyDescent="0.35">
      <c r="B603" s="46"/>
      <c r="C603" s="46"/>
      <c r="D603" s="46"/>
      <c r="E603" s="46"/>
      <c r="F603" s="45"/>
      <c r="H603" s="47"/>
    </row>
    <row r="604" spans="2:8" x14ac:dyDescent="0.35">
      <c r="B604" s="46"/>
      <c r="C604" s="46"/>
      <c r="D604" s="46"/>
      <c r="E604" s="46"/>
      <c r="F604" s="45"/>
      <c r="H604" s="47"/>
    </row>
    <row r="605" spans="2:8" x14ac:dyDescent="0.35">
      <c r="B605" s="46"/>
      <c r="C605" s="46"/>
      <c r="D605" s="46"/>
      <c r="E605" s="46"/>
      <c r="F605" s="45"/>
      <c r="H605" s="47"/>
    </row>
    <row r="606" spans="2:8" x14ac:dyDescent="0.35">
      <c r="B606" s="46"/>
      <c r="C606" s="46"/>
      <c r="D606" s="46"/>
      <c r="E606" s="46"/>
      <c r="F606" s="45"/>
      <c r="H606" s="47"/>
    </row>
    <row r="607" spans="2:8" x14ac:dyDescent="0.35">
      <c r="B607" s="46"/>
      <c r="C607" s="46"/>
      <c r="D607" s="46"/>
      <c r="E607" s="46"/>
      <c r="F607" s="45"/>
      <c r="H607" s="47"/>
    </row>
    <row r="608" spans="2:8" x14ac:dyDescent="0.35">
      <c r="B608" s="46"/>
      <c r="C608" s="46"/>
      <c r="D608" s="46"/>
      <c r="E608" s="46"/>
      <c r="F608" s="45"/>
      <c r="H608" s="47"/>
    </row>
    <row r="609" spans="2:8" x14ac:dyDescent="0.35">
      <c r="B609" s="46"/>
      <c r="C609" s="46"/>
      <c r="D609" s="46"/>
      <c r="E609" s="46"/>
      <c r="F609" s="45"/>
      <c r="H609" s="47"/>
    </row>
    <row r="610" spans="2:8" x14ac:dyDescent="0.35">
      <c r="B610" s="46"/>
      <c r="C610" s="46"/>
      <c r="D610" s="46"/>
      <c r="E610" s="46"/>
      <c r="F610" s="45"/>
      <c r="H610" s="47"/>
    </row>
    <row r="611" spans="2:8" x14ac:dyDescent="0.35">
      <c r="B611" s="46"/>
      <c r="C611" s="46"/>
      <c r="D611" s="46"/>
      <c r="E611" s="46"/>
      <c r="F611" s="45"/>
      <c r="H611" s="47"/>
    </row>
    <row r="612" spans="2:8" x14ac:dyDescent="0.35">
      <c r="B612" s="46"/>
      <c r="C612" s="46"/>
      <c r="D612" s="46"/>
      <c r="E612" s="46"/>
      <c r="F612" s="45"/>
      <c r="H612" s="47"/>
    </row>
    <row r="613" spans="2:8" x14ac:dyDescent="0.35">
      <c r="B613" s="46"/>
      <c r="C613" s="46"/>
      <c r="D613" s="46"/>
      <c r="E613" s="46"/>
      <c r="F613" s="45"/>
      <c r="H613" s="47"/>
    </row>
    <row r="614" spans="2:8" x14ac:dyDescent="0.35">
      <c r="B614" s="46"/>
      <c r="C614" s="46"/>
      <c r="D614" s="46"/>
      <c r="E614" s="46"/>
      <c r="F614" s="45"/>
      <c r="H614" s="47"/>
    </row>
    <row r="615" spans="2:8" x14ac:dyDescent="0.35">
      <c r="B615" s="46"/>
      <c r="C615" s="46"/>
      <c r="D615" s="46"/>
      <c r="E615" s="46"/>
      <c r="F615" s="45"/>
      <c r="H615" s="47"/>
    </row>
    <row r="616" spans="2:8" x14ac:dyDescent="0.35">
      <c r="B616" s="46"/>
      <c r="C616" s="46"/>
      <c r="D616" s="46"/>
      <c r="E616" s="46"/>
      <c r="F616" s="45"/>
      <c r="H616" s="47"/>
    </row>
    <row r="617" spans="2:8" x14ac:dyDescent="0.35">
      <c r="B617" s="46"/>
      <c r="C617" s="46"/>
      <c r="D617" s="46"/>
      <c r="E617" s="46"/>
      <c r="F617" s="45"/>
      <c r="H617" s="47"/>
    </row>
    <row r="618" spans="2:8" x14ac:dyDescent="0.35">
      <c r="B618" s="46"/>
      <c r="C618" s="46"/>
      <c r="D618" s="46"/>
      <c r="E618" s="46"/>
      <c r="F618" s="45"/>
      <c r="H618" s="47"/>
    </row>
    <row r="619" spans="2:8" x14ac:dyDescent="0.35">
      <c r="B619" s="46"/>
      <c r="C619" s="46"/>
      <c r="D619" s="46"/>
      <c r="E619" s="46"/>
      <c r="F619" s="45"/>
      <c r="H619" s="47"/>
    </row>
    <row r="620" spans="2:8" x14ac:dyDescent="0.35">
      <c r="B620" s="46"/>
      <c r="C620" s="46"/>
      <c r="D620" s="46"/>
      <c r="E620" s="46"/>
      <c r="F620" s="45"/>
      <c r="H620" s="47"/>
    </row>
    <row r="621" spans="2:8" x14ac:dyDescent="0.35">
      <c r="B621" s="46"/>
      <c r="C621" s="46"/>
      <c r="D621" s="46"/>
      <c r="E621" s="46"/>
      <c r="F621" s="45"/>
      <c r="H621" s="47"/>
    </row>
    <row r="622" spans="2:8" x14ac:dyDescent="0.35">
      <c r="B622" s="46"/>
      <c r="C622" s="46"/>
      <c r="D622" s="46"/>
      <c r="E622" s="46"/>
      <c r="F622" s="45"/>
      <c r="H622" s="47"/>
    </row>
    <row r="623" spans="2:8" x14ac:dyDescent="0.35">
      <c r="B623" s="46"/>
      <c r="C623" s="46"/>
      <c r="D623" s="46"/>
      <c r="E623" s="46"/>
      <c r="F623" s="45"/>
      <c r="H623" s="47"/>
    </row>
    <row r="624" spans="2:8" x14ac:dyDescent="0.35">
      <c r="B624" s="46"/>
      <c r="C624" s="46"/>
      <c r="D624" s="46"/>
      <c r="E624" s="46"/>
      <c r="F624" s="45"/>
      <c r="H624" s="47"/>
    </row>
    <row r="625" spans="2:8" x14ac:dyDescent="0.35">
      <c r="B625" s="46"/>
      <c r="C625" s="46"/>
      <c r="D625" s="46"/>
      <c r="E625" s="46"/>
      <c r="F625" s="45"/>
      <c r="H625" s="47"/>
    </row>
    <row r="626" spans="2:8" x14ac:dyDescent="0.35">
      <c r="B626" s="46"/>
      <c r="C626" s="46"/>
      <c r="D626" s="46"/>
      <c r="E626" s="46"/>
      <c r="F626" s="45"/>
      <c r="H626" s="47"/>
    </row>
    <row r="627" spans="2:8" x14ac:dyDescent="0.35">
      <c r="B627" s="46"/>
      <c r="C627" s="46"/>
      <c r="D627" s="46"/>
      <c r="E627" s="46"/>
      <c r="F627" s="45"/>
      <c r="H627" s="47"/>
    </row>
    <row r="628" spans="2:8" x14ac:dyDescent="0.35">
      <c r="B628" s="46"/>
      <c r="C628" s="46"/>
      <c r="D628" s="46"/>
      <c r="E628" s="46"/>
      <c r="F628" s="45"/>
      <c r="H628" s="47"/>
    </row>
    <row r="629" spans="2:8" x14ac:dyDescent="0.35">
      <c r="B629" s="46"/>
      <c r="C629" s="46"/>
      <c r="D629" s="46"/>
      <c r="E629" s="46"/>
      <c r="F629" s="45"/>
      <c r="H629" s="47"/>
    </row>
    <row r="630" spans="2:8" x14ac:dyDescent="0.35">
      <c r="B630" s="46"/>
      <c r="C630" s="46"/>
      <c r="D630" s="46"/>
      <c r="E630" s="46"/>
      <c r="F630" s="45"/>
      <c r="H630" s="47"/>
    </row>
    <row r="631" spans="2:8" x14ac:dyDescent="0.35">
      <c r="B631" s="46"/>
      <c r="C631" s="46"/>
      <c r="D631" s="46"/>
      <c r="E631" s="46"/>
      <c r="F631" s="45"/>
      <c r="H631" s="47"/>
    </row>
    <row r="632" spans="2:8" x14ac:dyDescent="0.35">
      <c r="B632" s="46"/>
      <c r="C632" s="46"/>
      <c r="D632" s="46"/>
      <c r="E632" s="46"/>
      <c r="F632" s="45"/>
      <c r="H632" s="47"/>
    </row>
    <row r="633" spans="2:8" x14ac:dyDescent="0.35">
      <c r="B633" s="46"/>
      <c r="C633" s="46"/>
      <c r="D633" s="46"/>
      <c r="E633" s="46"/>
      <c r="F633" s="45"/>
      <c r="H633" s="47"/>
    </row>
    <row r="634" spans="2:8" x14ac:dyDescent="0.35">
      <c r="B634" s="46"/>
      <c r="C634" s="46"/>
      <c r="D634" s="46"/>
      <c r="E634" s="46"/>
      <c r="F634" s="45"/>
      <c r="H634" s="47"/>
    </row>
    <row r="635" spans="2:8" x14ac:dyDescent="0.35">
      <c r="B635" s="46"/>
      <c r="C635" s="46"/>
      <c r="D635" s="46"/>
      <c r="E635" s="46"/>
      <c r="F635" s="45"/>
      <c r="H635" s="47"/>
    </row>
    <row r="636" spans="2:8" x14ac:dyDescent="0.35">
      <c r="B636" s="46"/>
      <c r="C636" s="46"/>
      <c r="D636" s="46"/>
      <c r="E636" s="46"/>
      <c r="F636" s="45"/>
      <c r="H636" s="47"/>
    </row>
    <row r="637" spans="2:8" x14ac:dyDescent="0.35">
      <c r="B637" s="46"/>
      <c r="C637" s="46"/>
      <c r="D637" s="46"/>
      <c r="E637" s="46"/>
      <c r="F637" s="45"/>
      <c r="H637" s="47"/>
    </row>
    <row r="638" spans="2:8" x14ac:dyDescent="0.35">
      <c r="B638" s="46"/>
      <c r="C638" s="46"/>
      <c r="D638" s="46"/>
      <c r="E638" s="46"/>
      <c r="F638" s="45"/>
      <c r="H638" s="47"/>
    </row>
    <row r="639" spans="2:8" x14ac:dyDescent="0.35">
      <c r="B639" s="46"/>
      <c r="C639" s="46"/>
      <c r="D639" s="46"/>
      <c r="E639" s="46"/>
      <c r="F639" s="45"/>
      <c r="H639" s="47"/>
    </row>
    <row r="640" spans="2:8" x14ac:dyDescent="0.35">
      <c r="B640" s="46"/>
      <c r="C640" s="46"/>
      <c r="D640" s="46"/>
      <c r="E640" s="46"/>
      <c r="F640" s="45"/>
      <c r="H640" s="47"/>
    </row>
    <row r="641" spans="2:8" x14ac:dyDescent="0.35">
      <c r="B641" s="46"/>
      <c r="C641" s="46"/>
      <c r="D641" s="46"/>
      <c r="E641" s="46"/>
      <c r="F641" s="45"/>
      <c r="H641" s="47"/>
    </row>
    <row r="642" spans="2:8" x14ac:dyDescent="0.35">
      <c r="B642" s="46"/>
      <c r="C642" s="46"/>
      <c r="D642" s="46"/>
      <c r="E642" s="46"/>
      <c r="F642" s="45"/>
      <c r="H642" s="47"/>
    </row>
    <row r="643" spans="2:8" x14ac:dyDescent="0.35">
      <c r="B643" s="46"/>
      <c r="C643" s="46"/>
      <c r="D643" s="46"/>
      <c r="E643" s="46"/>
      <c r="F643" s="45"/>
      <c r="H643" s="47"/>
    </row>
    <row r="644" spans="2:8" x14ac:dyDescent="0.35">
      <c r="B644" s="46"/>
      <c r="C644" s="46"/>
      <c r="D644" s="46"/>
      <c r="E644" s="46"/>
      <c r="F644" s="45"/>
      <c r="H644" s="47"/>
    </row>
    <row r="645" spans="2:8" x14ac:dyDescent="0.35">
      <c r="B645" s="46"/>
      <c r="C645" s="46"/>
      <c r="D645" s="46"/>
      <c r="E645" s="46"/>
      <c r="F645" s="45"/>
      <c r="H645" s="47"/>
    </row>
    <row r="646" spans="2:8" x14ac:dyDescent="0.35">
      <c r="B646" s="46"/>
      <c r="C646" s="46"/>
      <c r="D646" s="46"/>
      <c r="E646" s="46"/>
      <c r="F646" s="45"/>
      <c r="H646" s="47"/>
    </row>
    <row r="647" spans="2:8" x14ac:dyDescent="0.35">
      <c r="B647" s="46"/>
      <c r="C647" s="46"/>
      <c r="D647" s="46"/>
      <c r="E647" s="46"/>
      <c r="F647" s="45"/>
      <c r="H647" s="47"/>
    </row>
    <row r="648" spans="2:8" x14ac:dyDescent="0.35">
      <c r="B648" s="46"/>
      <c r="C648" s="46"/>
      <c r="D648" s="46"/>
      <c r="E648" s="46"/>
      <c r="F648" s="45"/>
      <c r="H648" s="47"/>
    </row>
    <row r="649" spans="2:8" x14ac:dyDescent="0.35">
      <c r="B649" s="46"/>
      <c r="C649" s="46"/>
      <c r="D649" s="46"/>
      <c r="E649" s="46"/>
      <c r="F649" s="45"/>
      <c r="H649" s="47"/>
    </row>
    <row r="650" spans="2:8" x14ac:dyDescent="0.35">
      <c r="B650" s="46"/>
      <c r="C650" s="46"/>
      <c r="D650" s="46"/>
      <c r="E650" s="46"/>
      <c r="F650" s="45"/>
      <c r="H650" s="47"/>
    </row>
    <row r="651" spans="2:8" x14ac:dyDescent="0.35">
      <c r="B651" s="46"/>
      <c r="C651" s="46"/>
      <c r="D651" s="46"/>
      <c r="E651" s="46"/>
      <c r="F651" s="45"/>
      <c r="H651" s="47"/>
    </row>
    <row r="652" spans="2:8" x14ac:dyDescent="0.35">
      <c r="B652" s="46"/>
      <c r="C652" s="46"/>
      <c r="D652" s="46"/>
      <c r="E652" s="46"/>
      <c r="F652" s="45"/>
      <c r="H652" s="47"/>
    </row>
    <row r="653" spans="2:8" x14ac:dyDescent="0.35">
      <c r="B653" s="46"/>
      <c r="C653" s="46"/>
      <c r="D653" s="46"/>
      <c r="E653" s="46"/>
      <c r="F653" s="45"/>
      <c r="H653" s="47"/>
    </row>
    <row r="654" spans="2:8" x14ac:dyDescent="0.35">
      <c r="B654" s="46"/>
      <c r="C654" s="46"/>
      <c r="D654" s="46"/>
      <c r="E654" s="46"/>
      <c r="F654" s="45"/>
      <c r="H654" s="47"/>
    </row>
    <row r="655" spans="2:8" x14ac:dyDescent="0.35">
      <c r="B655" s="46"/>
      <c r="C655" s="46"/>
      <c r="D655" s="46"/>
      <c r="E655" s="46"/>
      <c r="F655" s="45"/>
      <c r="H655" s="47"/>
    </row>
    <row r="656" spans="2:8" x14ac:dyDescent="0.35">
      <c r="B656" s="46"/>
      <c r="C656" s="46"/>
      <c r="D656" s="46"/>
      <c r="E656" s="46"/>
      <c r="F656" s="45"/>
      <c r="H656" s="47"/>
    </row>
    <row r="657" spans="2:8" x14ac:dyDescent="0.35">
      <c r="B657" s="46"/>
      <c r="C657" s="46"/>
      <c r="D657" s="46"/>
      <c r="E657" s="46"/>
      <c r="F657" s="45"/>
      <c r="H657" s="47"/>
    </row>
    <row r="658" spans="2:8" x14ac:dyDescent="0.35">
      <c r="B658" s="46"/>
      <c r="C658" s="46"/>
      <c r="D658" s="46"/>
      <c r="E658" s="46"/>
      <c r="F658" s="45"/>
      <c r="H658" s="47"/>
    </row>
    <row r="659" spans="2:8" x14ac:dyDescent="0.35">
      <c r="B659" s="46"/>
      <c r="C659" s="46"/>
      <c r="D659" s="46"/>
      <c r="E659" s="46"/>
      <c r="F659" s="45"/>
      <c r="H659" s="47"/>
    </row>
    <row r="660" spans="2:8" x14ac:dyDescent="0.35">
      <c r="B660" s="46"/>
      <c r="C660" s="46"/>
      <c r="D660" s="46"/>
      <c r="E660" s="46"/>
      <c r="F660" s="45"/>
      <c r="H660" s="47"/>
    </row>
    <row r="661" spans="2:8" x14ac:dyDescent="0.35">
      <c r="B661" s="46"/>
      <c r="C661" s="46"/>
      <c r="D661" s="46"/>
      <c r="E661" s="46"/>
      <c r="F661" s="45"/>
      <c r="H661" s="47"/>
    </row>
    <row r="662" spans="2:8" x14ac:dyDescent="0.35">
      <c r="B662" s="46"/>
      <c r="C662" s="46"/>
      <c r="D662" s="46"/>
      <c r="E662" s="46"/>
      <c r="F662" s="45"/>
      <c r="H662" s="47"/>
    </row>
    <row r="663" spans="2:8" x14ac:dyDescent="0.35">
      <c r="B663" s="46"/>
      <c r="C663" s="46"/>
      <c r="D663" s="46"/>
      <c r="E663" s="46"/>
      <c r="F663" s="45"/>
      <c r="H663" s="47"/>
    </row>
    <row r="664" spans="2:8" x14ac:dyDescent="0.35">
      <c r="B664" s="46"/>
      <c r="C664" s="46"/>
      <c r="D664" s="46"/>
      <c r="E664" s="46"/>
      <c r="F664" s="45"/>
      <c r="H664" s="47"/>
    </row>
    <row r="665" spans="2:8" x14ac:dyDescent="0.35">
      <c r="B665" s="46"/>
      <c r="C665" s="46"/>
      <c r="D665" s="46"/>
      <c r="E665" s="46"/>
      <c r="F665" s="45"/>
      <c r="H665" s="47"/>
    </row>
    <row r="666" spans="2:8" x14ac:dyDescent="0.35">
      <c r="B666" s="46"/>
      <c r="C666" s="46"/>
      <c r="D666" s="46"/>
      <c r="E666" s="46"/>
      <c r="F666" s="45"/>
      <c r="H666" s="47"/>
    </row>
    <row r="667" spans="2:8" x14ac:dyDescent="0.35">
      <c r="B667" s="46"/>
      <c r="C667" s="46"/>
      <c r="D667" s="46"/>
      <c r="E667" s="46"/>
      <c r="F667" s="45"/>
      <c r="H667" s="47"/>
    </row>
    <row r="668" spans="2:8" x14ac:dyDescent="0.35">
      <c r="B668" s="46"/>
      <c r="C668" s="46"/>
      <c r="D668" s="46"/>
      <c r="E668" s="46"/>
      <c r="F668" s="45"/>
      <c r="H668" s="47"/>
    </row>
    <row r="669" spans="2:8" x14ac:dyDescent="0.35">
      <c r="B669" s="46"/>
      <c r="C669" s="46"/>
      <c r="D669" s="46"/>
      <c r="E669" s="46"/>
      <c r="F669" s="45"/>
      <c r="H669" s="47"/>
    </row>
    <row r="670" spans="2:8" x14ac:dyDescent="0.35">
      <c r="B670" s="46"/>
      <c r="C670" s="46"/>
      <c r="D670" s="46"/>
      <c r="E670" s="46"/>
      <c r="F670" s="45"/>
      <c r="H670" s="47"/>
    </row>
    <row r="671" spans="2:8" x14ac:dyDescent="0.35">
      <c r="B671" s="46"/>
      <c r="C671" s="46"/>
      <c r="D671" s="46"/>
      <c r="E671" s="46"/>
      <c r="F671" s="45"/>
      <c r="H671" s="47"/>
    </row>
    <row r="672" spans="2:8" x14ac:dyDescent="0.35">
      <c r="B672" s="46"/>
      <c r="C672" s="46"/>
      <c r="D672" s="46"/>
      <c r="E672" s="46"/>
      <c r="F672" s="45"/>
      <c r="H672" s="47"/>
    </row>
    <row r="673" spans="2:8" x14ac:dyDescent="0.35">
      <c r="B673" s="46"/>
      <c r="C673" s="46"/>
      <c r="D673" s="46"/>
      <c r="E673" s="46"/>
      <c r="F673" s="45"/>
      <c r="H673" s="47"/>
    </row>
    <row r="674" spans="2:8" x14ac:dyDescent="0.35">
      <c r="B674" s="46"/>
      <c r="C674" s="46"/>
      <c r="D674" s="46"/>
      <c r="E674" s="46"/>
      <c r="F674" s="45"/>
      <c r="H674" s="47"/>
    </row>
    <row r="675" spans="2:8" x14ac:dyDescent="0.35">
      <c r="B675" s="46"/>
      <c r="C675" s="46"/>
      <c r="D675" s="46"/>
      <c r="E675" s="46"/>
      <c r="F675" s="45"/>
      <c r="H675" s="47"/>
    </row>
    <row r="676" spans="2:8" x14ac:dyDescent="0.35">
      <c r="B676" s="46"/>
      <c r="C676" s="46"/>
      <c r="D676" s="46"/>
      <c r="E676" s="46"/>
      <c r="F676" s="45"/>
      <c r="H676" s="47"/>
    </row>
    <row r="677" spans="2:8" x14ac:dyDescent="0.35">
      <c r="B677" s="46"/>
      <c r="C677" s="46"/>
      <c r="D677" s="46"/>
      <c r="E677" s="46"/>
      <c r="F677" s="45"/>
      <c r="H677" s="47"/>
    </row>
    <row r="678" spans="2:8" x14ac:dyDescent="0.35">
      <c r="B678" s="46"/>
      <c r="C678" s="46"/>
      <c r="D678" s="46"/>
      <c r="E678" s="46"/>
      <c r="F678" s="45"/>
      <c r="H678" s="47"/>
    </row>
    <row r="679" spans="2:8" x14ac:dyDescent="0.35">
      <c r="B679" s="46"/>
      <c r="C679" s="46"/>
      <c r="D679" s="46"/>
      <c r="E679" s="46"/>
      <c r="F679" s="45"/>
      <c r="H679" s="47"/>
    </row>
    <row r="680" spans="2:8" x14ac:dyDescent="0.35">
      <c r="B680" s="46"/>
      <c r="C680" s="46"/>
      <c r="D680" s="46"/>
      <c r="E680" s="46"/>
      <c r="F680" s="45"/>
      <c r="H680" s="47"/>
    </row>
    <row r="681" spans="2:8" x14ac:dyDescent="0.35">
      <c r="B681" s="46"/>
      <c r="C681" s="46"/>
      <c r="D681" s="46"/>
      <c r="E681" s="46"/>
      <c r="F681" s="45"/>
      <c r="H681" s="47"/>
    </row>
    <row r="682" spans="2:8" x14ac:dyDescent="0.35">
      <c r="B682" s="46"/>
      <c r="C682" s="46"/>
      <c r="D682" s="46"/>
      <c r="E682" s="46"/>
      <c r="F682" s="45"/>
      <c r="H682" s="47"/>
    </row>
    <row r="683" spans="2:8" x14ac:dyDescent="0.35">
      <c r="B683" s="46"/>
      <c r="C683" s="46"/>
      <c r="D683" s="46"/>
      <c r="E683" s="46"/>
      <c r="F683" s="45"/>
      <c r="H683" s="47"/>
    </row>
    <row r="684" spans="2:8" x14ac:dyDescent="0.35">
      <c r="B684" s="46"/>
      <c r="C684" s="46"/>
      <c r="D684" s="46"/>
      <c r="E684" s="46"/>
      <c r="F684" s="45"/>
      <c r="H684" s="47"/>
    </row>
    <row r="685" spans="2:8" x14ac:dyDescent="0.35">
      <c r="B685" s="46"/>
      <c r="C685" s="46"/>
      <c r="D685" s="46"/>
      <c r="E685" s="46"/>
      <c r="F685" s="45"/>
      <c r="H685" s="47"/>
    </row>
    <row r="686" spans="2:8" x14ac:dyDescent="0.35">
      <c r="B686" s="46"/>
      <c r="C686" s="46"/>
      <c r="D686" s="46"/>
      <c r="E686" s="46"/>
      <c r="F686" s="45"/>
      <c r="H686" s="47"/>
    </row>
    <row r="687" spans="2:8" x14ac:dyDescent="0.35">
      <c r="B687" s="46"/>
      <c r="C687" s="46"/>
      <c r="D687" s="46"/>
      <c r="E687" s="46"/>
      <c r="F687" s="45"/>
      <c r="H687" s="47"/>
    </row>
    <row r="688" spans="2:8" x14ac:dyDescent="0.35">
      <c r="B688" s="46"/>
      <c r="C688" s="46"/>
      <c r="D688" s="46"/>
      <c r="E688" s="46"/>
      <c r="F688" s="45"/>
      <c r="H688" s="47"/>
    </row>
    <row r="689" spans="2:8" x14ac:dyDescent="0.35">
      <c r="B689" s="46"/>
      <c r="C689" s="46"/>
      <c r="D689" s="46"/>
      <c r="E689" s="46"/>
      <c r="F689" s="45"/>
      <c r="H689" s="47"/>
    </row>
    <row r="690" spans="2:8" x14ac:dyDescent="0.35">
      <c r="B690" s="46"/>
      <c r="C690" s="46"/>
      <c r="D690" s="46"/>
      <c r="E690" s="46"/>
      <c r="F690" s="45"/>
      <c r="H690" s="47"/>
    </row>
    <row r="691" spans="2:8" x14ac:dyDescent="0.35">
      <c r="B691" s="46"/>
      <c r="C691" s="46"/>
      <c r="D691" s="46"/>
      <c r="E691" s="46"/>
      <c r="F691" s="45"/>
      <c r="H691" s="47"/>
    </row>
    <row r="692" spans="2:8" x14ac:dyDescent="0.35">
      <c r="B692" s="46"/>
      <c r="C692" s="46"/>
      <c r="D692" s="46"/>
      <c r="E692" s="46"/>
      <c r="F692" s="45"/>
      <c r="H692" s="47"/>
    </row>
    <row r="693" spans="2:8" x14ac:dyDescent="0.35">
      <c r="B693" s="46"/>
      <c r="C693" s="46"/>
      <c r="D693" s="46"/>
      <c r="E693" s="46"/>
      <c r="F693" s="45"/>
      <c r="H693" s="47"/>
    </row>
    <row r="694" spans="2:8" x14ac:dyDescent="0.35">
      <c r="B694" s="46"/>
      <c r="C694" s="46"/>
      <c r="D694" s="46"/>
      <c r="E694" s="46"/>
      <c r="F694" s="45"/>
      <c r="H694" s="47"/>
    </row>
    <row r="695" spans="2:8" x14ac:dyDescent="0.35">
      <c r="B695" s="46"/>
      <c r="C695" s="46"/>
      <c r="D695" s="46"/>
      <c r="E695" s="46"/>
      <c r="F695" s="45"/>
      <c r="H695" s="47"/>
    </row>
    <row r="696" spans="2:8" x14ac:dyDescent="0.35">
      <c r="B696" s="46"/>
      <c r="C696" s="46"/>
      <c r="D696" s="46"/>
      <c r="E696" s="46"/>
      <c r="F696" s="45"/>
      <c r="H696" s="47"/>
    </row>
    <row r="697" spans="2:8" x14ac:dyDescent="0.35">
      <c r="B697" s="46"/>
      <c r="C697" s="46"/>
      <c r="D697" s="46"/>
      <c r="E697" s="46"/>
      <c r="F697" s="45"/>
      <c r="H697" s="47"/>
    </row>
    <row r="698" spans="2:8" x14ac:dyDescent="0.35">
      <c r="B698" s="46"/>
      <c r="C698" s="46"/>
      <c r="D698" s="46"/>
      <c r="E698" s="46"/>
      <c r="F698" s="45"/>
      <c r="H698" s="47"/>
    </row>
    <row r="699" spans="2:8" x14ac:dyDescent="0.35">
      <c r="B699" s="46"/>
      <c r="C699" s="46"/>
      <c r="D699" s="46"/>
      <c r="E699" s="46"/>
      <c r="F699" s="45"/>
      <c r="H699" s="47"/>
    </row>
    <row r="700" spans="2:8" x14ac:dyDescent="0.35">
      <c r="B700" s="46"/>
      <c r="C700" s="46"/>
      <c r="D700" s="46"/>
      <c r="E700" s="46"/>
      <c r="F700" s="45"/>
      <c r="H700" s="47"/>
    </row>
    <row r="701" spans="2:8" x14ac:dyDescent="0.35">
      <c r="B701" s="46"/>
      <c r="C701" s="46"/>
      <c r="D701" s="46"/>
      <c r="E701" s="46"/>
      <c r="F701" s="45"/>
      <c r="H701" s="47"/>
    </row>
    <row r="702" spans="2:8" x14ac:dyDescent="0.35">
      <c r="B702" s="46"/>
      <c r="C702" s="46"/>
      <c r="D702" s="46"/>
      <c r="E702" s="46"/>
      <c r="F702" s="45"/>
      <c r="H702" s="47"/>
    </row>
    <row r="703" spans="2:8" x14ac:dyDescent="0.35">
      <c r="B703" s="46"/>
      <c r="C703" s="46"/>
      <c r="D703" s="46"/>
      <c r="E703" s="46"/>
      <c r="F703" s="45"/>
      <c r="H703" s="47"/>
    </row>
    <row r="704" spans="2:8" x14ac:dyDescent="0.35">
      <c r="B704" s="46"/>
      <c r="C704" s="46"/>
      <c r="D704" s="46"/>
      <c r="E704" s="46"/>
      <c r="F704" s="45"/>
      <c r="H704" s="47"/>
    </row>
    <row r="705" spans="2:8" x14ac:dyDescent="0.35">
      <c r="B705" s="46"/>
      <c r="C705" s="46"/>
      <c r="D705" s="46"/>
      <c r="E705" s="46"/>
      <c r="F705" s="45"/>
      <c r="H705" s="47"/>
    </row>
    <row r="706" spans="2:8" x14ac:dyDescent="0.35">
      <c r="B706" s="46"/>
      <c r="C706" s="46"/>
      <c r="D706" s="46"/>
      <c r="E706" s="46"/>
      <c r="F706" s="45"/>
      <c r="H706" s="47"/>
    </row>
    <row r="707" spans="2:8" x14ac:dyDescent="0.35">
      <c r="B707" s="46"/>
      <c r="C707" s="46"/>
      <c r="D707" s="46"/>
      <c r="E707" s="46"/>
      <c r="F707" s="45"/>
      <c r="H707" s="47"/>
    </row>
    <row r="708" spans="2:8" x14ac:dyDescent="0.35">
      <c r="B708" s="46"/>
      <c r="C708" s="46"/>
      <c r="D708" s="46"/>
      <c r="E708" s="46"/>
      <c r="F708" s="45"/>
      <c r="H708" s="47"/>
    </row>
    <row r="709" spans="2:8" x14ac:dyDescent="0.35">
      <c r="B709" s="46"/>
      <c r="C709" s="46"/>
      <c r="D709" s="46"/>
      <c r="E709" s="46"/>
      <c r="F709" s="45"/>
      <c r="H709" s="47"/>
    </row>
    <row r="710" spans="2:8" x14ac:dyDescent="0.35">
      <c r="B710" s="46"/>
      <c r="C710" s="46"/>
      <c r="D710" s="46"/>
      <c r="E710" s="46"/>
      <c r="F710" s="45"/>
      <c r="H710" s="47"/>
    </row>
    <row r="711" spans="2:8" x14ac:dyDescent="0.35">
      <c r="B711" s="46"/>
      <c r="C711" s="46"/>
      <c r="D711" s="46"/>
      <c r="E711" s="46"/>
      <c r="F711" s="45"/>
      <c r="H711" s="47"/>
    </row>
    <row r="712" spans="2:8" x14ac:dyDescent="0.35">
      <c r="B712" s="46"/>
      <c r="C712" s="46"/>
      <c r="D712" s="46"/>
      <c r="E712" s="46"/>
      <c r="F712" s="45"/>
      <c r="H712" s="47"/>
    </row>
    <row r="713" spans="2:8" x14ac:dyDescent="0.35">
      <c r="B713" s="46"/>
      <c r="C713" s="46"/>
      <c r="D713" s="46"/>
      <c r="E713" s="46"/>
      <c r="F713" s="45"/>
      <c r="H713" s="47"/>
    </row>
    <row r="714" spans="2:8" x14ac:dyDescent="0.35">
      <c r="B714" s="46"/>
      <c r="C714" s="46"/>
      <c r="D714" s="46"/>
      <c r="E714" s="46"/>
      <c r="F714" s="45"/>
      <c r="H714" s="47"/>
    </row>
    <row r="715" spans="2:8" x14ac:dyDescent="0.35">
      <c r="B715" s="46"/>
      <c r="C715" s="46"/>
      <c r="D715" s="46"/>
      <c r="E715" s="46"/>
      <c r="F715" s="45"/>
      <c r="H715" s="47"/>
    </row>
    <row r="716" spans="2:8" x14ac:dyDescent="0.35">
      <c r="B716" s="46"/>
      <c r="C716" s="46"/>
      <c r="D716" s="46"/>
      <c r="E716" s="46"/>
      <c r="F716" s="45"/>
      <c r="H716" s="47"/>
    </row>
    <row r="717" spans="2:8" x14ac:dyDescent="0.35">
      <c r="B717" s="46"/>
      <c r="C717" s="46"/>
      <c r="D717" s="46"/>
      <c r="E717" s="46"/>
      <c r="F717" s="45"/>
      <c r="H717" s="47"/>
    </row>
    <row r="718" spans="2:8" x14ac:dyDescent="0.35">
      <c r="B718" s="46"/>
      <c r="C718" s="46"/>
      <c r="D718" s="46"/>
      <c r="E718" s="46"/>
      <c r="F718" s="45"/>
      <c r="H718" s="47"/>
    </row>
    <row r="719" spans="2:8" x14ac:dyDescent="0.35">
      <c r="B719" s="46"/>
      <c r="C719" s="46"/>
      <c r="D719" s="46"/>
      <c r="E719" s="46"/>
      <c r="F719" s="45"/>
      <c r="H719" s="47"/>
    </row>
    <row r="720" spans="2:8" x14ac:dyDescent="0.35">
      <c r="B720" s="46"/>
      <c r="C720" s="46"/>
      <c r="D720" s="46"/>
      <c r="E720" s="46"/>
      <c r="F720" s="45"/>
      <c r="H720" s="47"/>
    </row>
    <row r="721" spans="2:8" x14ac:dyDescent="0.35">
      <c r="B721" s="46"/>
      <c r="C721" s="46"/>
      <c r="D721" s="46"/>
      <c r="E721" s="46"/>
      <c r="F721" s="45"/>
      <c r="H721" s="47"/>
    </row>
    <row r="722" spans="2:8" x14ac:dyDescent="0.35">
      <c r="B722" s="46"/>
      <c r="C722" s="46"/>
      <c r="D722" s="46"/>
      <c r="E722" s="46"/>
      <c r="F722" s="45"/>
      <c r="H722" s="47"/>
    </row>
    <row r="723" spans="2:8" x14ac:dyDescent="0.35">
      <c r="B723" s="46"/>
      <c r="C723" s="46"/>
      <c r="D723" s="46"/>
      <c r="E723" s="46"/>
      <c r="F723" s="45"/>
      <c r="H723" s="47"/>
    </row>
    <row r="724" spans="2:8" x14ac:dyDescent="0.35">
      <c r="B724" s="46"/>
      <c r="C724" s="46"/>
      <c r="D724" s="46"/>
      <c r="E724" s="46"/>
      <c r="F724" s="45"/>
      <c r="H724" s="47"/>
    </row>
    <row r="725" spans="2:8" x14ac:dyDescent="0.35">
      <c r="B725" s="46"/>
      <c r="C725" s="46"/>
      <c r="D725" s="46"/>
      <c r="E725" s="46"/>
      <c r="F725" s="45"/>
      <c r="H725" s="47"/>
    </row>
    <row r="726" spans="2:8" x14ac:dyDescent="0.35">
      <c r="B726" s="46"/>
      <c r="C726" s="46"/>
      <c r="D726" s="46"/>
      <c r="E726" s="46"/>
      <c r="F726" s="45"/>
      <c r="H726" s="47"/>
    </row>
    <row r="727" spans="2:8" x14ac:dyDescent="0.35">
      <c r="B727" s="46"/>
      <c r="C727" s="46"/>
      <c r="D727" s="46"/>
      <c r="E727" s="46"/>
      <c r="F727" s="45"/>
      <c r="H727" s="47"/>
    </row>
    <row r="728" spans="2:8" x14ac:dyDescent="0.35">
      <c r="B728" s="46"/>
      <c r="C728" s="46"/>
      <c r="D728" s="46"/>
      <c r="E728" s="46"/>
      <c r="F728" s="45"/>
      <c r="H728" s="47"/>
    </row>
    <row r="729" spans="2:8" x14ac:dyDescent="0.35">
      <c r="B729" s="46"/>
      <c r="C729" s="46"/>
      <c r="D729" s="46"/>
      <c r="E729" s="46"/>
      <c r="F729" s="45"/>
      <c r="H729" s="47"/>
    </row>
    <row r="730" spans="2:8" x14ac:dyDescent="0.35">
      <c r="B730" s="46"/>
      <c r="C730" s="46"/>
      <c r="D730" s="46"/>
      <c r="E730" s="46"/>
      <c r="F730" s="45"/>
      <c r="H730" s="47"/>
    </row>
    <row r="731" spans="2:8" x14ac:dyDescent="0.35">
      <c r="B731" s="46"/>
      <c r="C731" s="46"/>
      <c r="D731" s="46"/>
      <c r="E731" s="46"/>
      <c r="F731" s="45"/>
      <c r="H731" s="47"/>
    </row>
    <row r="732" spans="2:8" x14ac:dyDescent="0.35">
      <c r="B732" s="46"/>
      <c r="C732" s="46"/>
      <c r="D732" s="46"/>
      <c r="E732" s="46"/>
      <c r="F732" s="45"/>
      <c r="H732" s="47"/>
    </row>
    <row r="733" spans="2:8" x14ac:dyDescent="0.35">
      <c r="B733" s="46"/>
      <c r="C733" s="46"/>
      <c r="D733" s="46"/>
      <c r="E733" s="46"/>
      <c r="F733" s="45"/>
      <c r="H733" s="47"/>
    </row>
    <row r="734" spans="2:8" x14ac:dyDescent="0.35">
      <c r="B734" s="46"/>
      <c r="C734" s="46"/>
      <c r="D734" s="46"/>
      <c r="E734" s="46"/>
      <c r="F734" s="45"/>
      <c r="H734" s="47"/>
    </row>
    <row r="735" spans="2:8" x14ac:dyDescent="0.35">
      <c r="B735" s="46"/>
      <c r="C735" s="46"/>
      <c r="D735" s="46"/>
      <c r="E735" s="46"/>
      <c r="F735" s="45"/>
      <c r="H735" s="47"/>
    </row>
    <row r="736" spans="2:8" x14ac:dyDescent="0.35">
      <c r="B736" s="46"/>
      <c r="C736" s="46"/>
      <c r="D736" s="46"/>
      <c r="E736" s="46"/>
      <c r="F736" s="45"/>
      <c r="H736" s="47"/>
    </row>
    <row r="737" spans="2:8" x14ac:dyDescent="0.35">
      <c r="B737" s="46"/>
      <c r="C737" s="46"/>
      <c r="D737" s="46"/>
      <c r="E737" s="46"/>
      <c r="F737" s="45"/>
      <c r="H737" s="47"/>
    </row>
    <row r="738" spans="2:8" x14ac:dyDescent="0.35">
      <c r="B738" s="46"/>
      <c r="C738" s="46"/>
      <c r="D738" s="46"/>
      <c r="E738" s="46"/>
      <c r="F738" s="45"/>
      <c r="H738" s="47"/>
    </row>
    <row r="739" spans="2:8" x14ac:dyDescent="0.35">
      <c r="B739" s="46"/>
      <c r="C739" s="46"/>
      <c r="D739" s="46"/>
      <c r="E739" s="46"/>
      <c r="F739" s="45"/>
      <c r="H739" s="47"/>
    </row>
    <row r="740" spans="2:8" x14ac:dyDescent="0.35">
      <c r="B740" s="46"/>
      <c r="C740" s="46"/>
      <c r="D740" s="46"/>
      <c r="E740" s="46"/>
      <c r="F740" s="45"/>
      <c r="H740" s="47"/>
    </row>
    <row r="741" spans="2:8" x14ac:dyDescent="0.35">
      <c r="B741" s="46"/>
      <c r="C741" s="46"/>
      <c r="D741" s="46"/>
      <c r="E741" s="46"/>
      <c r="F741" s="45"/>
      <c r="H741" s="47"/>
    </row>
    <row r="742" spans="2:8" x14ac:dyDescent="0.35">
      <c r="B742" s="46"/>
      <c r="C742" s="46"/>
      <c r="D742" s="46"/>
      <c r="E742" s="46"/>
      <c r="F742" s="45"/>
      <c r="H742" s="47"/>
    </row>
    <row r="743" spans="2:8" x14ac:dyDescent="0.35">
      <c r="B743" s="46"/>
      <c r="C743" s="46"/>
      <c r="D743" s="46"/>
      <c r="E743" s="46"/>
      <c r="F743" s="45"/>
      <c r="H743" s="47"/>
    </row>
    <row r="744" spans="2:8" x14ac:dyDescent="0.35">
      <c r="B744" s="46"/>
      <c r="C744" s="46"/>
      <c r="D744" s="46"/>
      <c r="E744" s="46"/>
      <c r="F744" s="45"/>
      <c r="H744" s="47"/>
    </row>
    <row r="745" spans="2:8" x14ac:dyDescent="0.35">
      <c r="B745" s="46"/>
      <c r="C745" s="46"/>
      <c r="D745" s="46"/>
      <c r="E745" s="46"/>
      <c r="F745" s="45"/>
      <c r="H745" s="47"/>
    </row>
    <row r="746" spans="2:8" x14ac:dyDescent="0.35">
      <c r="B746" s="46"/>
      <c r="C746" s="46"/>
      <c r="D746" s="46"/>
      <c r="E746" s="46"/>
      <c r="F746" s="45"/>
      <c r="H746" s="47"/>
    </row>
    <row r="747" spans="2:8" x14ac:dyDescent="0.35">
      <c r="B747" s="46"/>
      <c r="C747" s="46"/>
      <c r="D747" s="46"/>
      <c r="E747" s="46"/>
      <c r="F747" s="45"/>
      <c r="H747" s="47"/>
    </row>
    <row r="748" spans="2:8" x14ac:dyDescent="0.35">
      <c r="B748" s="46"/>
      <c r="C748" s="46"/>
      <c r="D748" s="46"/>
      <c r="E748" s="46"/>
      <c r="F748" s="45"/>
      <c r="H748" s="47"/>
    </row>
    <row r="749" spans="2:8" x14ac:dyDescent="0.35">
      <c r="B749" s="46"/>
      <c r="C749" s="46"/>
      <c r="D749" s="46"/>
      <c r="E749" s="46"/>
      <c r="F749" s="45"/>
      <c r="H749" s="47"/>
    </row>
    <row r="750" spans="2:8" x14ac:dyDescent="0.35">
      <c r="B750" s="46"/>
      <c r="C750" s="46"/>
      <c r="D750" s="46"/>
      <c r="E750" s="46"/>
      <c r="F750" s="45"/>
      <c r="H750" s="47"/>
    </row>
    <row r="751" spans="2:8" x14ac:dyDescent="0.35">
      <c r="B751" s="46"/>
      <c r="C751" s="46"/>
      <c r="D751" s="46"/>
      <c r="E751" s="46"/>
      <c r="F751" s="45"/>
      <c r="H751" s="47"/>
    </row>
    <row r="752" spans="2:8" x14ac:dyDescent="0.35">
      <c r="B752" s="46"/>
      <c r="C752" s="46"/>
      <c r="D752" s="46"/>
      <c r="E752" s="46"/>
      <c r="F752" s="45"/>
      <c r="H752" s="47"/>
    </row>
    <row r="753" spans="2:8" x14ac:dyDescent="0.35">
      <c r="B753" s="46"/>
      <c r="C753" s="46"/>
      <c r="D753" s="46"/>
      <c r="E753" s="46"/>
      <c r="F753" s="45"/>
      <c r="H753" s="47"/>
    </row>
    <row r="754" spans="2:8" x14ac:dyDescent="0.35">
      <c r="B754" s="46"/>
      <c r="C754" s="46"/>
      <c r="D754" s="46"/>
      <c r="E754" s="46"/>
      <c r="F754" s="45"/>
      <c r="H754" s="47"/>
    </row>
    <row r="755" spans="2:8" x14ac:dyDescent="0.35">
      <c r="B755" s="46"/>
      <c r="C755" s="46"/>
      <c r="D755" s="46"/>
      <c r="E755" s="46"/>
      <c r="F755" s="45"/>
      <c r="H755" s="47"/>
    </row>
    <row r="756" spans="2:8" x14ac:dyDescent="0.35">
      <c r="B756" s="46"/>
      <c r="C756" s="46"/>
      <c r="D756" s="46"/>
      <c r="E756" s="46"/>
      <c r="F756" s="45"/>
      <c r="H756" s="47"/>
    </row>
    <row r="757" spans="2:8" x14ac:dyDescent="0.35">
      <c r="B757" s="46"/>
      <c r="C757" s="46"/>
      <c r="D757" s="46"/>
      <c r="E757" s="46"/>
      <c r="F757" s="45"/>
      <c r="H757" s="47"/>
    </row>
    <row r="758" spans="2:8" x14ac:dyDescent="0.35">
      <c r="B758" s="46"/>
      <c r="C758" s="46"/>
      <c r="D758" s="46"/>
      <c r="E758" s="46"/>
      <c r="F758" s="45"/>
      <c r="H758" s="47"/>
    </row>
    <row r="759" spans="2:8" x14ac:dyDescent="0.35">
      <c r="B759" s="46"/>
      <c r="C759" s="46"/>
      <c r="D759" s="46"/>
      <c r="E759" s="46"/>
      <c r="F759" s="45"/>
      <c r="H759" s="47"/>
    </row>
    <row r="760" spans="2:8" x14ac:dyDescent="0.35">
      <c r="B760" s="46"/>
      <c r="C760" s="46"/>
      <c r="D760" s="46"/>
      <c r="E760" s="46"/>
      <c r="F760" s="45"/>
      <c r="H760" s="47"/>
    </row>
    <row r="761" spans="2:8" x14ac:dyDescent="0.35">
      <c r="B761" s="46"/>
      <c r="C761" s="46"/>
      <c r="D761" s="46"/>
      <c r="E761" s="46"/>
      <c r="F761" s="45"/>
      <c r="H761" s="47"/>
    </row>
    <row r="762" spans="2:8" x14ac:dyDescent="0.35">
      <c r="B762" s="46"/>
      <c r="C762" s="46"/>
      <c r="D762" s="46"/>
      <c r="E762" s="46"/>
      <c r="F762" s="45"/>
      <c r="H762" s="47"/>
    </row>
    <row r="763" spans="2:8" x14ac:dyDescent="0.35">
      <c r="B763" s="46"/>
      <c r="C763" s="46"/>
      <c r="D763" s="46"/>
      <c r="E763" s="46"/>
      <c r="F763" s="45"/>
      <c r="H763" s="47"/>
    </row>
    <row r="764" spans="2:8" x14ac:dyDescent="0.35">
      <c r="B764" s="46"/>
      <c r="C764" s="46"/>
      <c r="D764" s="46"/>
      <c r="E764" s="46"/>
      <c r="F764" s="45"/>
      <c r="H764" s="47"/>
    </row>
    <row r="765" spans="2:8" x14ac:dyDescent="0.35">
      <c r="B765" s="46"/>
      <c r="C765" s="46"/>
      <c r="D765" s="46"/>
      <c r="E765" s="46"/>
      <c r="F765" s="45"/>
      <c r="H765" s="47"/>
    </row>
    <row r="766" spans="2:8" x14ac:dyDescent="0.35">
      <c r="B766" s="46"/>
      <c r="C766" s="46"/>
      <c r="D766" s="46"/>
      <c r="E766" s="46"/>
      <c r="F766" s="45"/>
      <c r="H766" s="47"/>
    </row>
    <row r="767" spans="2:8" x14ac:dyDescent="0.35">
      <c r="B767" s="46"/>
      <c r="C767" s="46"/>
      <c r="D767" s="46"/>
      <c r="E767" s="46"/>
      <c r="F767" s="45"/>
      <c r="H767" s="47"/>
    </row>
    <row r="768" spans="2:8" x14ac:dyDescent="0.35">
      <c r="B768" s="46"/>
      <c r="C768" s="46"/>
      <c r="D768" s="46"/>
      <c r="E768" s="46"/>
      <c r="F768" s="45"/>
      <c r="H768" s="47"/>
    </row>
    <row r="769" spans="2:8" x14ac:dyDescent="0.35">
      <c r="B769" s="46"/>
      <c r="C769" s="46"/>
      <c r="D769" s="46"/>
      <c r="E769" s="46"/>
      <c r="F769" s="45"/>
      <c r="H769" s="47"/>
    </row>
    <row r="770" spans="2:8" x14ac:dyDescent="0.35">
      <c r="B770" s="46"/>
      <c r="C770" s="46"/>
      <c r="D770" s="46"/>
      <c r="E770" s="46"/>
      <c r="F770" s="45"/>
      <c r="H770" s="47"/>
    </row>
    <row r="771" spans="2:8" x14ac:dyDescent="0.35">
      <c r="B771" s="46"/>
      <c r="C771" s="46"/>
      <c r="D771" s="46"/>
      <c r="E771" s="46"/>
      <c r="F771" s="45"/>
      <c r="H771" s="47"/>
    </row>
    <row r="772" spans="2:8" x14ac:dyDescent="0.35">
      <c r="B772" s="46"/>
      <c r="C772" s="46"/>
      <c r="D772" s="46"/>
      <c r="E772" s="46"/>
      <c r="F772" s="45"/>
      <c r="H772" s="47"/>
    </row>
    <row r="773" spans="2:8" x14ac:dyDescent="0.35">
      <c r="B773" s="46"/>
      <c r="C773" s="46"/>
      <c r="D773" s="46"/>
      <c r="E773" s="46"/>
      <c r="F773" s="45"/>
      <c r="H773" s="47"/>
    </row>
    <row r="774" spans="2:8" x14ac:dyDescent="0.35">
      <c r="B774" s="46"/>
      <c r="C774" s="46"/>
      <c r="D774" s="46"/>
      <c r="E774" s="46"/>
      <c r="F774" s="45"/>
      <c r="H774" s="47"/>
    </row>
    <row r="775" spans="2:8" x14ac:dyDescent="0.35">
      <c r="B775" s="46"/>
      <c r="C775" s="46"/>
      <c r="D775" s="46"/>
      <c r="E775" s="46"/>
      <c r="F775" s="45"/>
      <c r="H775" s="47"/>
    </row>
    <row r="776" spans="2:8" x14ac:dyDescent="0.35">
      <c r="B776" s="46"/>
      <c r="C776" s="46"/>
      <c r="D776" s="46"/>
      <c r="E776" s="46"/>
      <c r="F776" s="45"/>
      <c r="H776" s="47"/>
    </row>
    <row r="777" spans="2:8" x14ac:dyDescent="0.35">
      <c r="B777" s="46"/>
      <c r="C777" s="46"/>
      <c r="D777" s="46"/>
      <c r="E777" s="46"/>
      <c r="F777" s="45"/>
      <c r="H777" s="47"/>
    </row>
    <row r="778" spans="2:8" x14ac:dyDescent="0.35">
      <c r="B778" s="46"/>
      <c r="C778" s="46"/>
      <c r="D778" s="46"/>
      <c r="E778" s="46"/>
      <c r="F778" s="45"/>
      <c r="H778" s="47"/>
    </row>
    <row r="779" spans="2:8" x14ac:dyDescent="0.35">
      <c r="B779" s="46"/>
      <c r="C779" s="46"/>
      <c r="D779" s="46"/>
      <c r="E779" s="46"/>
      <c r="F779" s="45"/>
      <c r="H779" s="47"/>
    </row>
    <row r="780" spans="2:8" x14ac:dyDescent="0.35">
      <c r="B780" s="46"/>
      <c r="C780" s="46"/>
      <c r="D780" s="46"/>
      <c r="E780" s="46"/>
      <c r="F780" s="45"/>
      <c r="H780" s="47"/>
    </row>
    <row r="781" spans="2:8" x14ac:dyDescent="0.35">
      <c r="B781" s="46"/>
      <c r="C781" s="46"/>
      <c r="D781" s="46"/>
      <c r="E781" s="46"/>
      <c r="F781" s="45"/>
      <c r="H781" s="47"/>
    </row>
    <row r="782" spans="2:8" x14ac:dyDescent="0.35">
      <c r="B782" s="46"/>
      <c r="C782" s="46"/>
      <c r="D782" s="46"/>
      <c r="E782" s="46"/>
      <c r="F782" s="45"/>
      <c r="H782" s="47"/>
    </row>
    <row r="783" spans="2:8" x14ac:dyDescent="0.35">
      <c r="B783" s="46"/>
      <c r="C783" s="46"/>
      <c r="D783" s="46"/>
      <c r="E783" s="46"/>
      <c r="F783" s="45"/>
      <c r="H783" s="47"/>
    </row>
    <row r="784" spans="2:8" x14ac:dyDescent="0.35">
      <c r="B784" s="46"/>
      <c r="C784" s="46"/>
      <c r="D784" s="46"/>
      <c r="E784" s="46"/>
      <c r="F784" s="45"/>
      <c r="H784" s="47"/>
    </row>
    <row r="785" spans="2:8" x14ac:dyDescent="0.35">
      <c r="B785" s="46"/>
      <c r="C785" s="46"/>
      <c r="D785" s="46"/>
      <c r="E785" s="46"/>
      <c r="F785" s="45"/>
      <c r="H785" s="47"/>
    </row>
    <row r="786" spans="2:8" x14ac:dyDescent="0.35">
      <c r="B786" s="46"/>
      <c r="C786" s="46"/>
      <c r="D786" s="46"/>
      <c r="E786" s="46"/>
      <c r="F786" s="45"/>
      <c r="H786" s="47"/>
    </row>
    <row r="787" spans="2:8" x14ac:dyDescent="0.35">
      <c r="B787" s="46"/>
      <c r="C787" s="46"/>
      <c r="D787" s="46"/>
      <c r="E787" s="46"/>
      <c r="F787" s="45"/>
      <c r="H787" s="47"/>
    </row>
    <row r="788" spans="2:8" x14ac:dyDescent="0.35">
      <c r="B788" s="46"/>
      <c r="C788" s="46"/>
      <c r="D788" s="46"/>
      <c r="E788" s="46"/>
      <c r="F788" s="45"/>
      <c r="H788" s="47"/>
    </row>
    <row r="789" spans="2:8" x14ac:dyDescent="0.35">
      <c r="B789" s="46"/>
      <c r="C789" s="46"/>
      <c r="D789" s="46"/>
      <c r="E789" s="46"/>
      <c r="F789" s="45"/>
      <c r="H789" s="47"/>
    </row>
    <row r="790" spans="2:8" x14ac:dyDescent="0.35">
      <c r="B790" s="46"/>
      <c r="C790" s="46"/>
      <c r="D790" s="46"/>
      <c r="E790" s="46"/>
      <c r="F790" s="45"/>
      <c r="H790" s="47"/>
    </row>
    <row r="791" spans="2:8" x14ac:dyDescent="0.35">
      <c r="B791" s="46"/>
      <c r="C791" s="46"/>
      <c r="D791" s="46"/>
      <c r="E791" s="46"/>
      <c r="F791" s="45"/>
      <c r="H791" s="47"/>
    </row>
    <row r="792" spans="2:8" x14ac:dyDescent="0.35">
      <c r="B792" s="46"/>
      <c r="C792" s="46"/>
      <c r="D792" s="46"/>
      <c r="E792" s="46"/>
      <c r="F792" s="45"/>
      <c r="H792" s="47"/>
    </row>
    <row r="793" spans="2:8" x14ac:dyDescent="0.35">
      <c r="B793" s="46"/>
      <c r="C793" s="46"/>
      <c r="D793" s="46"/>
      <c r="E793" s="46"/>
      <c r="F793" s="45"/>
      <c r="H793" s="47"/>
    </row>
    <row r="794" spans="2:8" x14ac:dyDescent="0.35">
      <c r="B794" s="46"/>
      <c r="C794" s="46"/>
      <c r="D794" s="46"/>
      <c r="E794" s="46"/>
      <c r="F794" s="45"/>
      <c r="H794" s="47"/>
    </row>
    <row r="795" spans="2:8" x14ac:dyDescent="0.35">
      <c r="B795" s="46"/>
      <c r="C795" s="46"/>
      <c r="D795" s="46"/>
      <c r="E795" s="46"/>
      <c r="F795" s="45"/>
      <c r="H795" s="47"/>
    </row>
    <row r="796" spans="2:8" x14ac:dyDescent="0.35">
      <c r="B796" s="46"/>
      <c r="C796" s="46"/>
      <c r="D796" s="46"/>
      <c r="E796" s="46"/>
      <c r="F796" s="45"/>
      <c r="H796" s="47"/>
    </row>
    <row r="797" spans="2:8" x14ac:dyDescent="0.35">
      <c r="B797" s="46"/>
      <c r="C797" s="46"/>
      <c r="D797" s="46"/>
      <c r="E797" s="46"/>
      <c r="F797" s="45"/>
      <c r="H797" s="47"/>
    </row>
    <row r="798" spans="2:8" x14ac:dyDescent="0.35">
      <c r="B798" s="46"/>
      <c r="C798" s="46"/>
      <c r="D798" s="46"/>
      <c r="E798" s="46"/>
      <c r="F798" s="45"/>
      <c r="H798" s="47"/>
    </row>
    <row r="799" spans="2:8" x14ac:dyDescent="0.35">
      <c r="B799" s="46"/>
      <c r="C799" s="46"/>
      <c r="D799" s="46"/>
      <c r="E799" s="46"/>
      <c r="F799" s="45"/>
      <c r="H799" s="47"/>
    </row>
    <row r="800" spans="2:8" x14ac:dyDescent="0.35">
      <c r="B800" s="46"/>
      <c r="C800" s="46"/>
      <c r="D800" s="46"/>
      <c r="E800" s="46"/>
      <c r="F800" s="45"/>
      <c r="H800" s="47"/>
    </row>
    <row r="801" spans="2:8" x14ac:dyDescent="0.35">
      <c r="B801" s="46"/>
      <c r="C801" s="46"/>
      <c r="D801" s="46"/>
      <c r="E801" s="46"/>
      <c r="F801" s="45"/>
      <c r="H801" s="47"/>
    </row>
    <row r="802" spans="2:8" x14ac:dyDescent="0.35">
      <c r="B802" s="46"/>
      <c r="C802" s="46"/>
      <c r="D802" s="46"/>
      <c r="E802" s="46"/>
      <c r="F802" s="45"/>
      <c r="H802" s="47"/>
    </row>
    <row r="803" spans="2:8" x14ac:dyDescent="0.35">
      <c r="B803" s="46"/>
      <c r="C803" s="46"/>
      <c r="D803" s="46"/>
      <c r="E803" s="46"/>
      <c r="F803" s="45"/>
      <c r="H803" s="47"/>
    </row>
    <row r="804" spans="2:8" x14ac:dyDescent="0.35">
      <c r="B804" s="46"/>
      <c r="C804" s="46"/>
      <c r="D804" s="46"/>
      <c r="E804" s="46"/>
      <c r="F804" s="45"/>
      <c r="H804" s="47"/>
    </row>
    <row r="805" spans="2:8" x14ac:dyDescent="0.35">
      <c r="B805" s="46"/>
      <c r="C805" s="46"/>
      <c r="D805" s="46"/>
      <c r="E805" s="46"/>
      <c r="F805" s="45"/>
      <c r="H805" s="47"/>
    </row>
    <row r="806" spans="2:8" x14ac:dyDescent="0.35">
      <c r="B806" s="46"/>
      <c r="C806" s="46"/>
      <c r="D806" s="46"/>
      <c r="E806" s="46"/>
      <c r="F806" s="45"/>
      <c r="H806" s="47"/>
    </row>
    <row r="807" spans="2:8" x14ac:dyDescent="0.35">
      <c r="B807" s="46"/>
      <c r="C807" s="46"/>
      <c r="D807" s="46"/>
      <c r="E807" s="46"/>
      <c r="F807" s="45"/>
      <c r="H807" s="47"/>
    </row>
    <row r="808" spans="2:8" x14ac:dyDescent="0.35">
      <c r="B808" s="46"/>
      <c r="C808" s="46"/>
      <c r="D808" s="46"/>
      <c r="E808" s="46"/>
      <c r="F808" s="45"/>
      <c r="H808" s="47"/>
    </row>
    <row r="809" spans="2:8" x14ac:dyDescent="0.35">
      <c r="B809" s="46"/>
      <c r="C809" s="46"/>
      <c r="D809" s="46"/>
      <c r="E809" s="46"/>
      <c r="F809" s="45"/>
      <c r="H809" s="47"/>
    </row>
    <row r="810" spans="2:8" x14ac:dyDescent="0.35">
      <c r="B810" s="46"/>
      <c r="C810" s="46"/>
      <c r="D810" s="46"/>
      <c r="E810" s="46"/>
      <c r="F810" s="45"/>
      <c r="H810" s="47"/>
    </row>
    <row r="811" spans="2:8" x14ac:dyDescent="0.35">
      <c r="B811" s="46"/>
      <c r="C811" s="46"/>
      <c r="D811" s="46"/>
      <c r="E811" s="46"/>
      <c r="F811" s="45"/>
      <c r="H811" s="47"/>
    </row>
    <row r="812" spans="2:8" x14ac:dyDescent="0.35">
      <c r="B812" s="46"/>
      <c r="C812" s="46"/>
      <c r="D812" s="46"/>
      <c r="E812" s="46"/>
      <c r="F812" s="45"/>
      <c r="H812" s="47"/>
    </row>
    <row r="813" spans="2:8" x14ac:dyDescent="0.35">
      <c r="B813" s="46"/>
      <c r="C813" s="46"/>
      <c r="D813" s="46"/>
      <c r="E813" s="46"/>
      <c r="F813" s="45"/>
      <c r="H813" s="47"/>
    </row>
    <row r="814" spans="2:8" x14ac:dyDescent="0.35">
      <c r="B814" s="46"/>
      <c r="C814" s="46"/>
      <c r="D814" s="46"/>
      <c r="E814" s="46"/>
      <c r="F814" s="45"/>
      <c r="H814" s="47"/>
    </row>
    <row r="815" spans="2:8" x14ac:dyDescent="0.35">
      <c r="B815" s="46"/>
      <c r="C815" s="46"/>
      <c r="D815" s="46"/>
      <c r="E815" s="46"/>
      <c r="F815" s="45"/>
      <c r="H815" s="47"/>
    </row>
    <row r="816" spans="2:8" x14ac:dyDescent="0.35">
      <c r="B816" s="46"/>
      <c r="C816" s="46"/>
      <c r="D816" s="46"/>
      <c r="E816" s="46"/>
      <c r="F816" s="45"/>
      <c r="H816" s="47"/>
    </row>
    <row r="817" spans="2:8" x14ac:dyDescent="0.35">
      <c r="B817" s="46"/>
      <c r="C817" s="46"/>
      <c r="D817" s="46"/>
      <c r="E817" s="46"/>
      <c r="F817" s="45"/>
      <c r="H817" s="47"/>
    </row>
    <row r="818" spans="2:8" x14ac:dyDescent="0.35">
      <c r="B818" s="46"/>
      <c r="C818" s="46"/>
      <c r="D818" s="46"/>
      <c r="E818" s="46"/>
      <c r="F818" s="45"/>
      <c r="H818" s="47"/>
    </row>
    <row r="819" spans="2:8" x14ac:dyDescent="0.35">
      <c r="B819" s="46"/>
      <c r="C819" s="46"/>
      <c r="D819" s="46"/>
      <c r="E819" s="46"/>
      <c r="F819" s="45"/>
      <c r="H819" s="47"/>
    </row>
    <row r="820" spans="2:8" x14ac:dyDescent="0.35">
      <c r="B820" s="46"/>
      <c r="C820" s="46"/>
      <c r="D820" s="46"/>
      <c r="E820" s="46"/>
      <c r="F820" s="45"/>
      <c r="H820" s="47"/>
    </row>
    <row r="821" spans="2:8" x14ac:dyDescent="0.35">
      <c r="B821" s="46"/>
      <c r="C821" s="46"/>
      <c r="D821" s="46"/>
      <c r="E821" s="46"/>
      <c r="F821" s="45"/>
      <c r="H821" s="47"/>
    </row>
    <row r="822" spans="2:8" x14ac:dyDescent="0.35">
      <c r="B822" s="46"/>
      <c r="C822" s="46"/>
      <c r="D822" s="46"/>
      <c r="E822" s="46"/>
      <c r="F822" s="45"/>
      <c r="H822" s="47"/>
    </row>
    <row r="823" spans="2:8" x14ac:dyDescent="0.35">
      <c r="B823" s="46"/>
      <c r="C823" s="46"/>
      <c r="D823" s="46"/>
      <c r="E823" s="46"/>
      <c r="F823" s="45"/>
      <c r="H823" s="47"/>
    </row>
    <row r="824" spans="2:8" x14ac:dyDescent="0.35">
      <c r="B824" s="46"/>
      <c r="C824" s="46"/>
      <c r="D824" s="46"/>
      <c r="E824" s="46"/>
      <c r="F824" s="45"/>
      <c r="H824" s="47"/>
    </row>
    <row r="825" spans="2:8" x14ac:dyDescent="0.35">
      <c r="B825" s="46"/>
      <c r="C825" s="46"/>
      <c r="D825" s="46"/>
      <c r="E825" s="46"/>
      <c r="F825" s="45"/>
      <c r="H825" s="47"/>
    </row>
    <row r="826" spans="2:8" x14ac:dyDescent="0.35">
      <c r="B826" s="46"/>
      <c r="C826" s="46"/>
      <c r="D826" s="46"/>
      <c r="E826" s="46"/>
      <c r="F826" s="45"/>
      <c r="H826" s="47"/>
    </row>
    <row r="827" spans="2:8" x14ac:dyDescent="0.35">
      <c r="B827" s="46"/>
      <c r="C827" s="46"/>
      <c r="D827" s="46"/>
      <c r="E827" s="46"/>
      <c r="F827" s="45"/>
      <c r="H827" s="47"/>
    </row>
    <row r="828" spans="2:8" x14ac:dyDescent="0.35">
      <c r="B828" s="46"/>
      <c r="C828" s="46"/>
      <c r="D828" s="46"/>
      <c r="E828" s="46"/>
      <c r="F828" s="45"/>
      <c r="H828" s="47"/>
    </row>
    <row r="829" spans="2:8" x14ac:dyDescent="0.35">
      <c r="B829" s="46"/>
      <c r="C829" s="46"/>
      <c r="D829" s="46"/>
      <c r="E829" s="46"/>
      <c r="F829" s="45"/>
      <c r="H829" s="47"/>
    </row>
    <row r="830" spans="2:8" x14ac:dyDescent="0.35">
      <c r="B830" s="46"/>
      <c r="C830" s="46"/>
      <c r="D830" s="46"/>
      <c r="E830" s="46"/>
      <c r="F830" s="45"/>
      <c r="H830" s="47"/>
    </row>
    <row r="831" spans="2:8" x14ac:dyDescent="0.35">
      <c r="B831" s="46"/>
      <c r="C831" s="46"/>
      <c r="D831" s="46"/>
      <c r="E831" s="46"/>
      <c r="F831" s="45"/>
      <c r="H831" s="47"/>
    </row>
    <row r="832" spans="2:8" x14ac:dyDescent="0.35">
      <c r="B832" s="46"/>
      <c r="C832" s="46"/>
      <c r="D832" s="46"/>
      <c r="E832" s="46"/>
      <c r="F832" s="45"/>
      <c r="H832" s="47"/>
    </row>
    <row r="833" spans="2:8" x14ac:dyDescent="0.35">
      <c r="B833" s="46"/>
      <c r="C833" s="46"/>
      <c r="D833" s="46"/>
      <c r="E833" s="46"/>
      <c r="F833" s="45"/>
      <c r="H833" s="47"/>
    </row>
    <row r="834" spans="2:8" x14ac:dyDescent="0.35">
      <c r="B834" s="46"/>
      <c r="C834" s="46"/>
      <c r="D834" s="46"/>
      <c r="E834" s="46"/>
      <c r="F834" s="45"/>
      <c r="H834" s="47"/>
    </row>
    <row r="835" spans="2:8" x14ac:dyDescent="0.35">
      <c r="B835" s="46"/>
      <c r="C835" s="46"/>
      <c r="D835" s="46"/>
      <c r="E835" s="46"/>
      <c r="F835" s="45"/>
      <c r="H835" s="47"/>
    </row>
    <row r="836" spans="2:8" x14ac:dyDescent="0.35">
      <c r="B836" s="46"/>
      <c r="C836" s="46"/>
      <c r="D836" s="46"/>
      <c r="E836" s="46"/>
      <c r="F836" s="45"/>
      <c r="H836" s="47"/>
    </row>
    <row r="837" spans="2:8" x14ac:dyDescent="0.35">
      <c r="B837" s="46"/>
      <c r="C837" s="46"/>
      <c r="D837" s="46"/>
      <c r="E837" s="46"/>
      <c r="F837" s="45"/>
      <c r="H837" s="47"/>
    </row>
    <row r="838" spans="2:8" x14ac:dyDescent="0.35">
      <c r="B838" s="46"/>
      <c r="C838" s="46"/>
      <c r="D838" s="46"/>
      <c r="E838" s="46"/>
      <c r="F838" s="45"/>
      <c r="H838" s="47"/>
    </row>
    <row r="839" spans="2:8" x14ac:dyDescent="0.35">
      <c r="B839" s="46"/>
      <c r="C839" s="46"/>
      <c r="D839" s="46"/>
      <c r="E839" s="46"/>
      <c r="F839" s="45"/>
      <c r="H839" s="47"/>
    </row>
    <row r="840" spans="2:8" x14ac:dyDescent="0.35">
      <c r="B840" s="46"/>
      <c r="C840" s="46"/>
      <c r="D840" s="46"/>
      <c r="E840" s="46"/>
      <c r="F840" s="45"/>
      <c r="H840" s="47"/>
    </row>
    <row r="841" spans="2:8" x14ac:dyDescent="0.35">
      <c r="B841" s="46"/>
      <c r="C841" s="46"/>
      <c r="D841" s="46"/>
      <c r="E841" s="46"/>
      <c r="F841" s="45"/>
      <c r="H841" s="47"/>
    </row>
    <row r="842" spans="2:8" x14ac:dyDescent="0.35">
      <c r="B842" s="46"/>
      <c r="C842" s="46"/>
      <c r="D842" s="46"/>
      <c r="E842" s="46"/>
      <c r="F842" s="45"/>
      <c r="H842" s="47"/>
    </row>
    <row r="843" spans="2:8" x14ac:dyDescent="0.35">
      <c r="B843" s="46"/>
      <c r="C843" s="46"/>
      <c r="D843" s="46"/>
      <c r="E843" s="46"/>
      <c r="F843" s="45"/>
      <c r="H843" s="47"/>
    </row>
    <row r="844" spans="2:8" x14ac:dyDescent="0.35">
      <c r="B844" s="46"/>
      <c r="C844" s="46"/>
      <c r="D844" s="46"/>
      <c r="E844" s="46"/>
      <c r="F844" s="45"/>
      <c r="H844" s="47"/>
    </row>
    <row r="845" spans="2:8" x14ac:dyDescent="0.35">
      <c r="B845" s="46"/>
      <c r="C845" s="46"/>
      <c r="D845" s="46"/>
      <c r="E845" s="46"/>
      <c r="F845" s="45"/>
      <c r="H845" s="47"/>
    </row>
    <row r="846" spans="2:8" x14ac:dyDescent="0.35">
      <c r="B846" s="46"/>
      <c r="C846" s="46"/>
      <c r="D846" s="46"/>
      <c r="E846" s="46"/>
      <c r="F846" s="45"/>
      <c r="H846" s="47"/>
    </row>
    <row r="847" spans="2:8" x14ac:dyDescent="0.35">
      <c r="B847" s="46"/>
      <c r="C847" s="46"/>
      <c r="D847" s="46"/>
      <c r="E847" s="46"/>
      <c r="F847" s="45"/>
      <c r="H847" s="47"/>
    </row>
    <row r="848" spans="2:8" x14ac:dyDescent="0.35">
      <c r="B848" s="46"/>
      <c r="C848" s="46"/>
      <c r="D848" s="46"/>
      <c r="E848" s="46"/>
      <c r="F848" s="45"/>
      <c r="H848" s="47"/>
    </row>
    <row r="849" spans="2:8" x14ac:dyDescent="0.35">
      <c r="B849" s="46"/>
      <c r="C849" s="46"/>
      <c r="D849" s="46"/>
      <c r="E849" s="46"/>
      <c r="F849" s="45"/>
      <c r="H849" s="47"/>
    </row>
    <row r="850" spans="2:8" x14ac:dyDescent="0.35">
      <c r="B850" s="46"/>
      <c r="C850" s="46"/>
      <c r="D850" s="46"/>
      <c r="E850" s="46"/>
      <c r="F850" s="45"/>
      <c r="H850" s="47"/>
    </row>
    <row r="851" spans="2:8" x14ac:dyDescent="0.35">
      <c r="B851" s="46"/>
      <c r="C851" s="46"/>
      <c r="D851" s="46"/>
      <c r="E851" s="46"/>
      <c r="F851" s="45"/>
      <c r="H851" s="47"/>
    </row>
    <row r="852" spans="2:8" x14ac:dyDescent="0.35">
      <c r="B852" s="46"/>
      <c r="C852" s="46"/>
      <c r="D852" s="46"/>
      <c r="E852" s="46"/>
      <c r="F852" s="45"/>
      <c r="H852" s="47"/>
    </row>
    <row r="853" spans="2:8" x14ac:dyDescent="0.35">
      <c r="B853" s="46"/>
      <c r="C853" s="46"/>
      <c r="D853" s="46"/>
      <c r="E853" s="46"/>
      <c r="F853" s="45"/>
      <c r="H853" s="47"/>
    </row>
    <row r="854" spans="2:8" x14ac:dyDescent="0.35">
      <c r="B854" s="46"/>
      <c r="C854" s="46"/>
      <c r="D854" s="46"/>
      <c r="E854" s="46"/>
      <c r="F854" s="45"/>
      <c r="H854" s="47"/>
    </row>
    <row r="855" spans="2:8" x14ac:dyDescent="0.35">
      <c r="B855" s="46"/>
      <c r="C855" s="46"/>
      <c r="D855" s="46"/>
      <c r="E855" s="46"/>
      <c r="F855" s="45"/>
      <c r="H855" s="47"/>
    </row>
    <row r="856" spans="2:8" x14ac:dyDescent="0.35">
      <c r="B856" s="46"/>
      <c r="C856" s="46"/>
      <c r="D856" s="46"/>
      <c r="E856" s="46"/>
      <c r="F856" s="45"/>
      <c r="H856" s="47"/>
    </row>
    <row r="857" spans="2:8" x14ac:dyDescent="0.35">
      <c r="B857" s="46"/>
      <c r="C857" s="46"/>
      <c r="D857" s="46"/>
      <c r="E857" s="46"/>
      <c r="F857" s="45"/>
      <c r="H857" s="47"/>
    </row>
    <row r="858" spans="2:8" x14ac:dyDescent="0.35">
      <c r="B858" s="46"/>
      <c r="C858" s="46"/>
      <c r="D858" s="46"/>
      <c r="E858" s="46"/>
      <c r="F858" s="45"/>
      <c r="H858" s="47"/>
    </row>
    <row r="859" spans="2:8" x14ac:dyDescent="0.35">
      <c r="B859" s="46"/>
      <c r="C859" s="46"/>
      <c r="D859" s="46"/>
      <c r="E859" s="46"/>
      <c r="F859" s="45"/>
      <c r="H859" s="47"/>
    </row>
    <row r="860" spans="2:8" x14ac:dyDescent="0.35">
      <c r="B860" s="46"/>
      <c r="C860" s="46"/>
      <c r="D860" s="46"/>
      <c r="E860" s="46"/>
      <c r="F860" s="45"/>
      <c r="H860" s="47"/>
    </row>
    <row r="861" spans="2:8" x14ac:dyDescent="0.35">
      <c r="B861" s="46"/>
      <c r="C861" s="46"/>
      <c r="D861" s="46"/>
      <c r="E861" s="46"/>
      <c r="F861" s="45"/>
      <c r="H861" s="47"/>
    </row>
    <row r="862" spans="2:8" x14ac:dyDescent="0.35">
      <c r="B862" s="46"/>
      <c r="C862" s="46"/>
      <c r="D862" s="46"/>
      <c r="E862" s="46"/>
      <c r="F862" s="45"/>
      <c r="H862" s="47"/>
    </row>
    <row r="863" spans="2:8" x14ac:dyDescent="0.35">
      <c r="B863" s="46"/>
      <c r="C863" s="46"/>
      <c r="D863" s="46"/>
      <c r="E863" s="46"/>
      <c r="F863" s="45"/>
      <c r="H863" s="47"/>
    </row>
    <row r="864" spans="2:8" x14ac:dyDescent="0.35">
      <c r="B864" s="46"/>
      <c r="C864" s="46"/>
      <c r="D864" s="46"/>
      <c r="E864" s="46"/>
      <c r="F864" s="45"/>
      <c r="H864" s="47"/>
    </row>
    <row r="865" spans="2:8" x14ac:dyDescent="0.35">
      <c r="B865" s="46"/>
      <c r="C865" s="46"/>
      <c r="D865" s="46"/>
      <c r="E865" s="46"/>
      <c r="F865" s="45"/>
      <c r="H865" s="47"/>
    </row>
    <row r="866" spans="2:8" x14ac:dyDescent="0.35">
      <c r="B866" s="46"/>
      <c r="C866" s="46"/>
      <c r="D866" s="46"/>
      <c r="E866" s="46"/>
      <c r="F866" s="45"/>
      <c r="H866" s="47"/>
    </row>
    <row r="867" spans="2:8" x14ac:dyDescent="0.35">
      <c r="B867" s="46"/>
      <c r="C867" s="46"/>
      <c r="D867" s="46"/>
      <c r="E867" s="46"/>
      <c r="F867" s="45"/>
      <c r="H867" s="47"/>
    </row>
    <row r="868" spans="2:8" x14ac:dyDescent="0.35">
      <c r="B868" s="46"/>
      <c r="C868" s="46"/>
      <c r="D868" s="46"/>
      <c r="E868" s="46"/>
      <c r="F868" s="45"/>
      <c r="H868" s="47"/>
    </row>
    <row r="869" spans="2:8" x14ac:dyDescent="0.35">
      <c r="B869" s="46"/>
      <c r="C869" s="46"/>
      <c r="D869" s="46"/>
      <c r="E869" s="46"/>
      <c r="F869" s="45"/>
      <c r="H869" s="47"/>
    </row>
    <row r="870" spans="2:8" x14ac:dyDescent="0.35">
      <c r="B870" s="46"/>
      <c r="C870" s="46"/>
      <c r="D870" s="46"/>
      <c r="E870" s="46"/>
      <c r="F870" s="45"/>
      <c r="H870" s="47"/>
    </row>
    <row r="871" spans="2:8" x14ac:dyDescent="0.35">
      <c r="B871" s="46"/>
      <c r="C871" s="46"/>
      <c r="D871" s="46"/>
      <c r="E871" s="46"/>
      <c r="F871" s="45"/>
      <c r="H871" s="47"/>
    </row>
    <row r="872" spans="2:8" x14ac:dyDescent="0.35">
      <c r="B872" s="46"/>
      <c r="C872" s="46"/>
      <c r="D872" s="46"/>
      <c r="E872" s="46"/>
      <c r="F872" s="45"/>
      <c r="H872" s="47"/>
    </row>
    <row r="873" spans="2:8" x14ac:dyDescent="0.35">
      <c r="B873" s="46"/>
      <c r="C873" s="46"/>
      <c r="D873" s="46"/>
      <c r="E873" s="46"/>
      <c r="F873" s="45"/>
      <c r="H873" s="47"/>
    </row>
    <row r="874" spans="2:8" x14ac:dyDescent="0.35">
      <c r="B874" s="46"/>
      <c r="C874" s="46"/>
      <c r="D874" s="46"/>
      <c r="E874" s="46"/>
      <c r="F874" s="45"/>
      <c r="H874" s="47"/>
    </row>
    <row r="875" spans="2:8" x14ac:dyDescent="0.35">
      <c r="B875" s="46"/>
      <c r="C875" s="46"/>
      <c r="D875" s="46"/>
      <c r="E875" s="46"/>
      <c r="F875" s="45"/>
      <c r="H875" s="47"/>
    </row>
    <row r="876" spans="2:8" x14ac:dyDescent="0.35">
      <c r="B876" s="46"/>
      <c r="C876" s="46"/>
      <c r="D876" s="46"/>
      <c r="E876" s="46"/>
      <c r="F876" s="45"/>
      <c r="H876" s="47"/>
    </row>
    <row r="877" spans="2:8" x14ac:dyDescent="0.35">
      <c r="B877" s="46"/>
      <c r="C877" s="46"/>
      <c r="D877" s="46"/>
      <c r="E877" s="46"/>
      <c r="F877" s="45"/>
      <c r="H877" s="47"/>
    </row>
    <row r="878" spans="2:8" x14ac:dyDescent="0.35">
      <c r="B878" s="46"/>
      <c r="C878" s="46"/>
      <c r="D878" s="46"/>
      <c r="E878" s="46"/>
      <c r="F878" s="45"/>
      <c r="H878" s="47"/>
    </row>
    <row r="879" spans="2:8" x14ac:dyDescent="0.35">
      <c r="B879" s="46"/>
      <c r="C879" s="46"/>
      <c r="D879" s="46"/>
      <c r="E879" s="46"/>
      <c r="F879" s="45"/>
      <c r="H879" s="47"/>
    </row>
    <row r="880" spans="2:8" x14ac:dyDescent="0.35">
      <c r="B880" s="46"/>
      <c r="C880" s="46"/>
      <c r="D880" s="46"/>
      <c r="E880" s="46"/>
      <c r="F880" s="45"/>
      <c r="H880" s="47"/>
    </row>
    <row r="881" spans="2:8" x14ac:dyDescent="0.35">
      <c r="B881" s="46"/>
      <c r="C881" s="46"/>
      <c r="D881" s="46"/>
      <c r="E881" s="46"/>
      <c r="F881" s="45"/>
      <c r="H881" s="47"/>
    </row>
    <row r="882" spans="2:8" x14ac:dyDescent="0.35">
      <c r="B882" s="46"/>
      <c r="C882" s="46"/>
      <c r="D882" s="46"/>
      <c r="E882" s="46"/>
      <c r="F882" s="45"/>
      <c r="H882" s="47"/>
    </row>
    <row r="883" spans="2:8" x14ac:dyDescent="0.35">
      <c r="B883" s="46"/>
      <c r="C883" s="46"/>
      <c r="D883" s="46"/>
      <c r="E883" s="46"/>
      <c r="F883" s="45"/>
      <c r="H883" s="47"/>
    </row>
    <row r="884" spans="2:8" x14ac:dyDescent="0.35">
      <c r="B884" s="46"/>
      <c r="C884" s="46"/>
      <c r="D884" s="46"/>
      <c r="E884" s="46"/>
      <c r="F884" s="45"/>
      <c r="H884" s="47"/>
    </row>
    <row r="885" spans="2:8" x14ac:dyDescent="0.35">
      <c r="B885" s="46"/>
      <c r="C885" s="46"/>
      <c r="D885" s="46"/>
      <c r="E885" s="46"/>
      <c r="F885" s="45"/>
      <c r="H885" s="47"/>
    </row>
    <row r="886" spans="2:8" x14ac:dyDescent="0.35">
      <c r="B886" s="46"/>
      <c r="C886" s="46"/>
      <c r="D886" s="46"/>
      <c r="E886" s="46"/>
      <c r="F886" s="45"/>
      <c r="H886" s="47"/>
    </row>
    <row r="887" spans="2:8" x14ac:dyDescent="0.35">
      <c r="B887" s="46"/>
      <c r="C887" s="46"/>
      <c r="D887" s="46"/>
      <c r="E887" s="46"/>
      <c r="F887" s="45"/>
      <c r="H887" s="47"/>
    </row>
    <row r="888" spans="2:8" x14ac:dyDescent="0.35">
      <c r="B888" s="46"/>
      <c r="C888" s="46"/>
      <c r="D888" s="46"/>
      <c r="E888" s="46"/>
      <c r="F888" s="45"/>
      <c r="H888" s="47"/>
    </row>
    <row r="889" spans="2:8" x14ac:dyDescent="0.35">
      <c r="B889" s="46"/>
      <c r="C889" s="46"/>
      <c r="D889" s="46"/>
      <c r="E889" s="46"/>
      <c r="F889" s="45"/>
      <c r="H889" s="47"/>
    </row>
    <row r="890" spans="2:8" x14ac:dyDescent="0.35">
      <c r="B890" s="46"/>
      <c r="C890" s="46"/>
      <c r="D890" s="46"/>
      <c r="E890" s="46"/>
      <c r="F890" s="45"/>
      <c r="H890" s="47"/>
    </row>
    <row r="891" spans="2:8" x14ac:dyDescent="0.35">
      <c r="B891" s="46"/>
      <c r="C891" s="46"/>
      <c r="D891" s="46"/>
      <c r="E891" s="46"/>
      <c r="F891" s="45"/>
      <c r="H891" s="47"/>
    </row>
    <row r="892" spans="2:8" x14ac:dyDescent="0.35">
      <c r="B892" s="46"/>
      <c r="C892" s="46"/>
      <c r="D892" s="46"/>
      <c r="E892" s="46"/>
      <c r="F892" s="45"/>
      <c r="H892" s="47"/>
    </row>
    <row r="893" spans="2:8" x14ac:dyDescent="0.35">
      <c r="B893" s="46"/>
      <c r="C893" s="46"/>
      <c r="D893" s="46"/>
      <c r="E893" s="46"/>
      <c r="F893" s="45"/>
      <c r="H893" s="47"/>
    </row>
    <row r="894" spans="2:8" x14ac:dyDescent="0.35">
      <c r="B894" s="46"/>
      <c r="C894" s="46"/>
      <c r="D894" s="46"/>
      <c r="E894" s="46"/>
      <c r="F894" s="45"/>
      <c r="H894" s="47"/>
    </row>
    <row r="895" spans="2:8" x14ac:dyDescent="0.35">
      <c r="B895" s="46"/>
      <c r="C895" s="46"/>
      <c r="D895" s="46"/>
      <c r="E895" s="46"/>
      <c r="F895" s="45"/>
      <c r="H895" s="47"/>
    </row>
    <row r="896" spans="2:8" x14ac:dyDescent="0.35">
      <c r="B896" s="46"/>
      <c r="C896" s="46"/>
      <c r="D896" s="46"/>
      <c r="E896" s="46"/>
      <c r="F896" s="45"/>
      <c r="H896" s="47"/>
    </row>
    <row r="897" spans="2:8" x14ac:dyDescent="0.35">
      <c r="B897" s="46"/>
      <c r="C897" s="46"/>
      <c r="D897" s="46"/>
      <c r="E897" s="46"/>
      <c r="F897" s="45"/>
      <c r="H897" s="47"/>
    </row>
    <row r="898" spans="2:8" x14ac:dyDescent="0.35">
      <c r="B898" s="46"/>
      <c r="C898" s="46"/>
      <c r="D898" s="46"/>
      <c r="E898" s="46"/>
      <c r="F898" s="45"/>
      <c r="H898" s="47"/>
    </row>
    <row r="899" spans="2:8" x14ac:dyDescent="0.35">
      <c r="B899" s="46"/>
      <c r="C899" s="46"/>
      <c r="D899" s="46"/>
      <c r="E899" s="46"/>
      <c r="F899" s="45"/>
      <c r="H899" s="47"/>
    </row>
    <row r="900" spans="2:8" x14ac:dyDescent="0.35">
      <c r="B900" s="46"/>
      <c r="C900" s="46"/>
      <c r="D900" s="46"/>
      <c r="E900" s="46"/>
      <c r="F900" s="45"/>
      <c r="H900" s="47"/>
    </row>
    <row r="901" spans="2:8" x14ac:dyDescent="0.35">
      <c r="B901" s="46"/>
      <c r="C901" s="46"/>
      <c r="D901" s="46"/>
      <c r="E901" s="46"/>
      <c r="F901" s="45"/>
      <c r="H901" s="47"/>
    </row>
    <row r="902" spans="2:8" x14ac:dyDescent="0.35">
      <c r="B902" s="46"/>
      <c r="C902" s="46"/>
      <c r="D902" s="46"/>
      <c r="E902" s="46"/>
      <c r="F902" s="45"/>
      <c r="H902" s="47"/>
    </row>
    <row r="903" spans="2:8" x14ac:dyDescent="0.35">
      <c r="B903" s="46"/>
      <c r="C903" s="46"/>
      <c r="D903" s="46"/>
      <c r="E903" s="46"/>
      <c r="F903" s="45"/>
      <c r="H903" s="47"/>
    </row>
    <row r="904" spans="2:8" x14ac:dyDescent="0.35">
      <c r="B904" s="46"/>
      <c r="C904" s="46"/>
      <c r="D904" s="46"/>
      <c r="E904" s="46"/>
      <c r="F904" s="45"/>
      <c r="H904" s="47"/>
    </row>
    <row r="905" spans="2:8" x14ac:dyDescent="0.35">
      <c r="B905" s="46"/>
      <c r="C905" s="46"/>
      <c r="D905" s="46"/>
      <c r="E905" s="46"/>
      <c r="F905" s="45"/>
      <c r="H905" s="47"/>
    </row>
    <row r="906" spans="2:8" x14ac:dyDescent="0.35">
      <c r="B906" s="46"/>
      <c r="C906" s="46"/>
      <c r="D906" s="46"/>
      <c r="E906" s="46"/>
      <c r="F906" s="45"/>
      <c r="H906" s="47"/>
    </row>
    <row r="907" spans="2:8" x14ac:dyDescent="0.35">
      <c r="B907" s="46"/>
      <c r="C907" s="46"/>
      <c r="D907" s="46"/>
      <c r="E907" s="46"/>
      <c r="F907" s="45"/>
      <c r="H907" s="47"/>
    </row>
    <row r="908" spans="2:8" x14ac:dyDescent="0.35">
      <c r="B908" s="46"/>
      <c r="C908" s="46"/>
      <c r="D908" s="46"/>
      <c r="E908" s="46"/>
      <c r="F908" s="45"/>
      <c r="H908" s="47"/>
    </row>
    <row r="909" spans="2:8" x14ac:dyDescent="0.35">
      <c r="B909" s="46"/>
      <c r="C909" s="46"/>
      <c r="D909" s="46"/>
      <c r="E909" s="46"/>
      <c r="F909" s="45"/>
      <c r="H909" s="47"/>
    </row>
    <row r="910" spans="2:8" x14ac:dyDescent="0.35">
      <c r="B910" s="46"/>
      <c r="C910" s="46"/>
      <c r="D910" s="46"/>
      <c r="E910" s="46"/>
      <c r="F910" s="45"/>
      <c r="H910" s="47"/>
    </row>
    <row r="911" spans="2:8" x14ac:dyDescent="0.35">
      <c r="B911" s="46"/>
      <c r="C911" s="46"/>
      <c r="D911" s="46"/>
      <c r="E911" s="46"/>
      <c r="F911" s="45"/>
      <c r="H911" s="47"/>
    </row>
    <row r="912" spans="2:8" x14ac:dyDescent="0.35">
      <c r="B912" s="46"/>
      <c r="C912" s="46"/>
      <c r="D912" s="46"/>
      <c r="E912" s="46"/>
      <c r="F912" s="45"/>
      <c r="H912" s="47"/>
    </row>
    <row r="913" spans="2:8" x14ac:dyDescent="0.35">
      <c r="B913" s="46"/>
      <c r="C913" s="46"/>
      <c r="D913" s="46"/>
      <c r="E913" s="46"/>
      <c r="F913" s="45"/>
      <c r="H913" s="47"/>
    </row>
    <row r="914" spans="2:8" x14ac:dyDescent="0.35">
      <c r="B914" s="46"/>
      <c r="C914" s="46"/>
      <c r="D914" s="46"/>
      <c r="E914" s="46"/>
      <c r="F914" s="45"/>
      <c r="H914" s="47"/>
    </row>
    <row r="915" spans="2:8" x14ac:dyDescent="0.35">
      <c r="B915" s="46"/>
      <c r="C915" s="46"/>
      <c r="D915" s="46"/>
      <c r="E915" s="46"/>
      <c r="F915" s="45"/>
      <c r="H915" s="47"/>
    </row>
    <row r="916" spans="2:8" x14ac:dyDescent="0.35">
      <c r="B916" s="46"/>
      <c r="C916" s="46"/>
      <c r="D916" s="46"/>
      <c r="E916" s="46"/>
      <c r="F916" s="45"/>
      <c r="H916" s="47"/>
    </row>
    <row r="917" spans="2:8" x14ac:dyDescent="0.35">
      <c r="B917" s="46"/>
      <c r="C917" s="46"/>
      <c r="D917" s="46"/>
      <c r="E917" s="46"/>
      <c r="F917" s="45"/>
      <c r="H917" s="47"/>
    </row>
    <row r="918" spans="2:8" x14ac:dyDescent="0.35">
      <c r="B918" s="46"/>
      <c r="C918" s="46"/>
      <c r="D918" s="46"/>
      <c r="E918" s="46"/>
      <c r="F918" s="45"/>
      <c r="H918" s="47"/>
    </row>
    <row r="919" spans="2:8" x14ac:dyDescent="0.35">
      <c r="B919" s="46"/>
      <c r="C919" s="46"/>
      <c r="D919" s="46"/>
      <c r="E919" s="46"/>
      <c r="F919" s="45"/>
      <c r="H919" s="47"/>
    </row>
    <row r="920" spans="2:8" x14ac:dyDescent="0.35">
      <c r="B920" s="46"/>
      <c r="C920" s="46"/>
      <c r="D920" s="46"/>
      <c r="E920" s="46"/>
      <c r="F920" s="45"/>
      <c r="H920" s="47"/>
    </row>
    <row r="921" spans="2:8" x14ac:dyDescent="0.35">
      <c r="B921" s="46"/>
      <c r="C921" s="46"/>
      <c r="D921" s="46"/>
      <c r="E921" s="46"/>
      <c r="F921" s="45"/>
      <c r="H921" s="47"/>
    </row>
    <row r="922" spans="2:8" x14ac:dyDescent="0.35">
      <c r="B922" s="46"/>
      <c r="C922" s="46"/>
      <c r="D922" s="46"/>
      <c r="E922" s="46"/>
      <c r="F922" s="45"/>
      <c r="H922" s="47"/>
    </row>
    <row r="923" spans="2:8" x14ac:dyDescent="0.35">
      <c r="B923" s="46"/>
      <c r="C923" s="46"/>
      <c r="D923" s="46"/>
      <c r="E923" s="46"/>
      <c r="F923" s="45"/>
      <c r="H923" s="47"/>
    </row>
    <row r="924" spans="2:8" x14ac:dyDescent="0.35">
      <c r="B924" s="46"/>
      <c r="C924" s="46"/>
      <c r="D924" s="46"/>
      <c r="E924" s="46"/>
      <c r="F924" s="45"/>
      <c r="H924" s="47"/>
    </row>
    <row r="925" spans="2:8" x14ac:dyDescent="0.35">
      <c r="B925" s="46"/>
      <c r="C925" s="46"/>
      <c r="D925" s="46"/>
      <c r="E925" s="46"/>
      <c r="F925" s="45"/>
      <c r="H925" s="47"/>
    </row>
    <row r="926" spans="2:8" x14ac:dyDescent="0.35">
      <c r="B926" s="46"/>
      <c r="C926" s="46"/>
      <c r="D926" s="46"/>
      <c r="E926" s="46"/>
      <c r="F926" s="45"/>
      <c r="H926" s="47"/>
    </row>
    <row r="927" spans="2:8" x14ac:dyDescent="0.35">
      <c r="B927" s="46"/>
      <c r="C927" s="46"/>
      <c r="D927" s="46"/>
      <c r="E927" s="46"/>
      <c r="F927" s="45"/>
      <c r="H927" s="47"/>
    </row>
    <row r="928" spans="2:8" x14ac:dyDescent="0.35">
      <c r="B928" s="46"/>
      <c r="C928" s="46"/>
      <c r="D928" s="46"/>
      <c r="E928" s="46"/>
      <c r="F928" s="45"/>
      <c r="H928" s="47"/>
    </row>
    <row r="929" spans="2:8" x14ac:dyDescent="0.35">
      <c r="B929" s="46"/>
      <c r="C929" s="46"/>
      <c r="D929" s="46"/>
      <c r="E929" s="46"/>
      <c r="F929" s="45"/>
      <c r="H929" s="47"/>
    </row>
    <row r="930" spans="2:8" x14ac:dyDescent="0.35">
      <c r="B930" s="46"/>
      <c r="C930" s="46"/>
      <c r="D930" s="46"/>
      <c r="E930" s="46"/>
      <c r="F930" s="45"/>
      <c r="H930" s="47"/>
    </row>
    <row r="931" spans="2:8" x14ac:dyDescent="0.35">
      <c r="B931" s="46"/>
      <c r="C931" s="46"/>
      <c r="D931" s="46"/>
      <c r="E931" s="46"/>
      <c r="F931" s="45"/>
      <c r="H931" s="47"/>
    </row>
    <row r="932" spans="2:8" x14ac:dyDescent="0.35">
      <c r="B932" s="46"/>
      <c r="C932" s="46"/>
      <c r="D932" s="46"/>
      <c r="E932" s="46"/>
      <c r="F932" s="45"/>
      <c r="H932" s="47"/>
    </row>
    <row r="933" spans="2:8" x14ac:dyDescent="0.35">
      <c r="B933" s="46"/>
      <c r="C933" s="46"/>
      <c r="D933" s="46"/>
      <c r="E933" s="46"/>
      <c r="F933" s="45"/>
      <c r="H933" s="47"/>
    </row>
    <row r="934" spans="2:8" x14ac:dyDescent="0.35">
      <c r="B934" s="46"/>
      <c r="C934" s="46"/>
      <c r="D934" s="46"/>
      <c r="E934" s="46"/>
      <c r="F934" s="45"/>
      <c r="H934" s="47"/>
    </row>
    <row r="935" spans="2:8" x14ac:dyDescent="0.35">
      <c r="B935" s="46"/>
      <c r="C935" s="46"/>
      <c r="D935" s="46"/>
      <c r="E935" s="46"/>
      <c r="F935" s="45"/>
      <c r="H935" s="47"/>
    </row>
    <row r="936" spans="2:8" x14ac:dyDescent="0.35">
      <c r="B936" s="46"/>
      <c r="C936" s="46"/>
      <c r="D936" s="46"/>
      <c r="E936" s="46"/>
      <c r="F936" s="45"/>
      <c r="H936" s="47"/>
    </row>
    <row r="937" spans="2:8" x14ac:dyDescent="0.35">
      <c r="B937" s="46"/>
      <c r="C937" s="46"/>
      <c r="D937" s="46"/>
      <c r="E937" s="46"/>
      <c r="F937" s="45"/>
      <c r="H937" s="47"/>
    </row>
    <row r="938" spans="2:8" x14ac:dyDescent="0.35">
      <c r="B938" s="46"/>
      <c r="C938" s="46"/>
      <c r="D938" s="46"/>
      <c r="E938" s="46"/>
      <c r="F938" s="45"/>
      <c r="H938" s="47"/>
    </row>
    <row r="939" spans="2:8" x14ac:dyDescent="0.35">
      <c r="B939" s="46"/>
      <c r="C939" s="46"/>
      <c r="D939" s="46"/>
      <c r="E939" s="46"/>
      <c r="F939" s="45"/>
      <c r="H939" s="47"/>
    </row>
    <row r="940" spans="2:8" x14ac:dyDescent="0.35">
      <c r="B940" s="46"/>
      <c r="C940" s="46"/>
      <c r="D940" s="46"/>
      <c r="E940" s="46"/>
      <c r="F940" s="45"/>
      <c r="H940" s="47"/>
    </row>
    <row r="941" spans="2:8" x14ac:dyDescent="0.35">
      <c r="B941" s="46"/>
      <c r="C941" s="46"/>
      <c r="D941" s="46"/>
      <c r="E941" s="46"/>
      <c r="F941" s="45"/>
      <c r="H941" s="47"/>
    </row>
    <row r="942" spans="2:8" x14ac:dyDescent="0.35">
      <c r="B942" s="46"/>
      <c r="C942" s="46"/>
      <c r="D942" s="46"/>
      <c r="E942" s="46"/>
      <c r="F942" s="45"/>
      <c r="H942" s="47"/>
    </row>
    <row r="943" spans="2:8" x14ac:dyDescent="0.35">
      <c r="B943" s="46"/>
      <c r="C943" s="46"/>
      <c r="D943" s="46"/>
      <c r="E943" s="46"/>
      <c r="F943" s="45"/>
      <c r="H943" s="47"/>
    </row>
    <row r="944" spans="2:8" x14ac:dyDescent="0.35">
      <c r="B944" s="46"/>
      <c r="C944" s="46"/>
      <c r="D944" s="46"/>
      <c r="E944" s="46"/>
      <c r="F944" s="45"/>
      <c r="H944" s="47"/>
    </row>
    <row r="945" spans="2:8" x14ac:dyDescent="0.35">
      <c r="B945" s="46"/>
      <c r="C945" s="46"/>
      <c r="D945" s="46"/>
      <c r="E945" s="46"/>
      <c r="F945" s="45"/>
      <c r="H945" s="47"/>
    </row>
    <row r="946" spans="2:8" x14ac:dyDescent="0.35">
      <c r="B946" s="46"/>
      <c r="C946" s="46"/>
      <c r="D946" s="46"/>
      <c r="E946" s="46"/>
      <c r="F946" s="45"/>
      <c r="H946" s="47"/>
    </row>
    <row r="947" spans="2:8" x14ac:dyDescent="0.35">
      <c r="B947" s="46"/>
      <c r="C947" s="46"/>
      <c r="D947" s="46"/>
      <c r="E947" s="46"/>
      <c r="F947" s="45"/>
      <c r="H947" s="47"/>
    </row>
    <row r="948" spans="2:8" x14ac:dyDescent="0.35">
      <c r="B948" s="46"/>
      <c r="C948" s="46"/>
      <c r="D948" s="46"/>
      <c r="E948" s="46"/>
      <c r="F948" s="45"/>
      <c r="H948" s="47"/>
    </row>
    <row r="949" spans="2:8" x14ac:dyDescent="0.35">
      <c r="B949" s="46"/>
      <c r="C949" s="46"/>
      <c r="D949" s="46"/>
      <c r="E949" s="46"/>
      <c r="F949" s="45"/>
      <c r="H949" s="47"/>
    </row>
    <row r="950" spans="2:8" x14ac:dyDescent="0.35">
      <c r="B950" s="46"/>
      <c r="C950" s="46"/>
      <c r="D950" s="46"/>
      <c r="E950" s="46"/>
      <c r="F950" s="45"/>
      <c r="H950" s="47"/>
    </row>
    <row r="951" spans="2:8" x14ac:dyDescent="0.35">
      <c r="B951" s="46"/>
      <c r="C951" s="46"/>
      <c r="D951" s="46"/>
      <c r="E951" s="46"/>
      <c r="F951" s="45"/>
      <c r="H951" s="47"/>
    </row>
    <row r="952" spans="2:8" x14ac:dyDescent="0.35">
      <c r="B952" s="46"/>
      <c r="C952" s="46"/>
      <c r="D952" s="46"/>
      <c r="E952" s="46"/>
      <c r="F952" s="45"/>
      <c r="H952" s="47"/>
    </row>
    <row r="953" spans="2:8" x14ac:dyDescent="0.35">
      <c r="B953" s="46"/>
      <c r="C953" s="46"/>
      <c r="D953" s="46"/>
      <c r="E953" s="46"/>
      <c r="F953" s="45"/>
      <c r="H953" s="47"/>
    </row>
    <row r="954" spans="2:8" x14ac:dyDescent="0.35">
      <c r="B954" s="46"/>
      <c r="C954" s="46"/>
      <c r="D954" s="46"/>
      <c r="E954" s="46"/>
      <c r="F954" s="45"/>
      <c r="H954" s="47"/>
    </row>
    <row r="955" spans="2:8" x14ac:dyDescent="0.35">
      <c r="B955" s="46"/>
      <c r="C955" s="46"/>
      <c r="D955" s="46"/>
      <c r="E955" s="46"/>
      <c r="F955" s="45"/>
      <c r="H955" s="47"/>
    </row>
    <row r="956" spans="2:8" x14ac:dyDescent="0.35">
      <c r="B956" s="46"/>
      <c r="C956" s="46"/>
      <c r="D956" s="46"/>
      <c r="E956" s="46"/>
      <c r="F956" s="45"/>
      <c r="H956" s="47"/>
    </row>
    <row r="957" spans="2:8" x14ac:dyDescent="0.35">
      <c r="B957" s="46"/>
      <c r="C957" s="46"/>
      <c r="D957" s="46"/>
      <c r="E957" s="46"/>
      <c r="F957" s="45"/>
      <c r="H957" s="47"/>
    </row>
    <row r="958" spans="2:8" x14ac:dyDescent="0.35">
      <c r="B958" s="46"/>
      <c r="C958" s="46"/>
      <c r="D958" s="46"/>
      <c r="E958" s="46"/>
      <c r="F958" s="45"/>
      <c r="H958" s="47"/>
    </row>
    <row r="959" spans="2:8" x14ac:dyDescent="0.35">
      <c r="B959" s="46"/>
      <c r="C959" s="46"/>
      <c r="D959" s="46"/>
      <c r="E959" s="46"/>
      <c r="F959" s="45"/>
      <c r="H959" s="47"/>
    </row>
    <row r="960" spans="2:8" x14ac:dyDescent="0.35">
      <c r="B960" s="46"/>
      <c r="C960" s="46"/>
      <c r="D960" s="46"/>
      <c r="E960" s="46"/>
      <c r="F960" s="45"/>
      <c r="H960" s="47"/>
    </row>
    <row r="961" spans="2:8" x14ac:dyDescent="0.35">
      <c r="B961" s="46"/>
      <c r="C961" s="46"/>
      <c r="D961" s="46"/>
      <c r="E961" s="46"/>
      <c r="F961" s="45"/>
      <c r="H961" s="47"/>
    </row>
    <row r="962" spans="2:8" x14ac:dyDescent="0.35">
      <c r="B962" s="46"/>
      <c r="C962" s="46"/>
      <c r="D962" s="46"/>
      <c r="E962" s="46"/>
      <c r="F962" s="45"/>
      <c r="H962" s="47"/>
    </row>
    <row r="963" spans="2:8" x14ac:dyDescent="0.35">
      <c r="B963" s="46"/>
      <c r="C963" s="46"/>
      <c r="D963" s="46"/>
      <c r="E963" s="46"/>
      <c r="F963" s="45"/>
      <c r="H963" s="47"/>
    </row>
    <row r="964" spans="2:8" x14ac:dyDescent="0.35">
      <c r="B964" s="46"/>
      <c r="C964" s="46"/>
      <c r="D964" s="46"/>
      <c r="E964" s="46"/>
      <c r="F964" s="45"/>
      <c r="H964" s="47"/>
    </row>
    <row r="965" spans="2:8" x14ac:dyDescent="0.35">
      <c r="B965" s="46"/>
      <c r="C965" s="46"/>
      <c r="D965" s="46"/>
      <c r="E965" s="46"/>
      <c r="F965" s="45"/>
      <c r="H965" s="47"/>
    </row>
    <row r="966" spans="2:8" x14ac:dyDescent="0.35">
      <c r="B966" s="46"/>
      <c r="C966" s="46"/>
      <c r="D966" s="46"/>
      <c r="E966" s="46"/>
      <c r="F966" s="45"/>
      <c r="H966" s="47"/>
    </row>
    <row r="967" spans="2:8" x14ac:dyDescent="0.35">
      <c r="B967" s="46"/>
      <c r="C967" s="46"/>
      <c r="D967" s="46"/>
      <c r="E967" s="46"/>
      <c r="F967" s="45"/>
      <c r="H967" s="47"/>
    </row>
    <row r="968" spans="2:8" x14ac:dyDescent="0.35">
      <c r="B968" s="46"/>
      <c r="C968" s="46"/>
      <c r="D968" s="46"/>
      <c r="E968" s="46"/>
      <c r="F968" s="45"/>
      <c r="H968" s="47"/>
    </row>
    <row r="969" spans="2:8" x14ac:dyDescent="0.35">
      <c r="B969" s="46"/>
      <c r="C969" s="46"/>
      <c r="D969" s="46"/>
      <c r="E969" s="46"/>
      <c r="F969" s="45"/>
      <c r="H969" s="47"/>
    </row>
    <row r="970" spans="2:8" x14ac:dyDescent="0.35">
      <c r="B970" s="46"/>
      <c r="C970" s="46"/>
      <c r="D970" s="46"/>
      <c r="E970" s="46"/>
      <c r="F970" s="45"/>
      <c r="H970" s="47"/>
    </row>
    <row r="971" spans="2:8" x14ac:dyDescent="0.35">
      <c r="B971" s="46"/>
      <c r="C971" s="46"/>
      <c r="D971" s="46"/>
      <c r="E971" s="46"/>
      <c r="F971" s="45"/>
      <c r="H971" s="47"/>
    </row>
    <row r="972" spans="2:8" x14ac:dyDescent="0.35">
      <c r="B972" s="46"/>
      <c r="C972" s="46"/>
      <c r="D972" s="46"/>
      <c r="E972" s="46"/>
      <c r="F972" s="45"/>
      <c r="H972" s="47"/>
    </row>
    <row r="973" spans="2:8" x14ac:dyDescent="0.35">
      <c r="B973" s="46"/>
      <c r="C973" s="46"/>
      <c r="D973" s="46"/>
      <c r="E973" s="46"/>
      <c r="F973" s="45"/>
      <c r="H973" s="47"/>
    </row>
    <row r="974" spans="2:8" x14ac:dyDescent="0.35">
      <c r="B974" s="46"/>
      <c r="C974" s="46"/>
      <c r="D974" s="46"/>
      <c r="E974" s="46"/>
      <c r="F974" s="45"/>
      <c r="H974" s="47"/>
    </row>
    <row r="975" spans="2:8" x14ac:dyDescent="0.35">
      <c r="B975" s="46"/>
      <c r="C975" s="46"/>
      <c r="D975" s="46"/>
      <c r="E975" s="46"/>
      <c r="F975" s="45"/>
      <c r="H975" s="47"/>
    </row>
    <row r="976" spans="2:8" x14ac:dyDescent="0.35">
      <c r="B976" s="46"/>
      <c r="C976" s="46"/>
      <c r="D976" s="46"/>
      <c r="E976" s="46"/>
      <c r="F976" s="45"/>
      <c r="H976" s="47"/>
    </row>
    <row r="977" spans="2:8" x14ac:dyDescent="0.35">
      <c r="B977" s="46"/>
      <c r="C977" s="46"/>
      <c r="D977" s="46"/>
      <c r="E977" s="46"/>
      <c r="F977" s="45"/>
      <c r="H977" s="47"/>
    </row>
    <row r="978" spans="2:8" x14ac:dyDescent="0.35">
      <c r="B978" s="46"/>
      <c r="C978" s="46"/>
      <c r="D978" s="46"/>
      <c r="E978" s="46"/>
      <c r="F978" s="45"/>
      <c r="H978" s="47"/>
    </row>
    <row r="979" spans="2:8" x14ac:dyDescent="0.35">
      <c r="B979" s="46"/>
      <c r="C979" s="46"/>
      <c r="D979" s="46"/>
      <c r="E979" s="46"/>
      <c r="F979" s="45"/>
      <c r="H979" s="47"/>
    </row>
    <row r="980" spans="2:8" x14ac:dyDescent="0.35">
      <c r="B980" s="46"/>
      <c r="C980" s="46"/>
      <c r="D980" s="46"/>
      <c r="E980" s="46"/>
      <c r="F980" s="45"/>
      <c r="H980" s="47"/>
    </row>
    <row r="981" spans="2:8" x14ac:dyDescent="0.35">
      <c r="B981" s="46"/>
      <c r="C981" s="46"/>
      <c r="D981" s="46"/>
      <c r="E981" s="46"/>
      <c r="F981" s="45"/>
      <c r="H981" s="47"/>
    </row>
    <row r="982" spans="2:8" x14ac:dyDescent="0.35">
      <c r="B982" s="46"/>
      <c r="C982" s="46"/>
      <c r="D982" s="46"/>
      <c r="E982" s="46"/>
      <c r="F982" s="45"/>
      <c r="H982" s="47"/>
    </row>
    <row r="983" spans="2:8" x14ac:dyDescent="0.35">
      <c r="B983" s="46"/>
      <c r="C983" s="46"/>
      <c r="D983" s="46"/>
      <c r="E983" s="46"/>
      <c r="F983" s="45"/>
      <c r="H983" s="47"/>
    </row>
    <row r="984" spans="2:8" x14ac:dyDescent="0.35">
      <c r="B984" s="46"/>
      <c r="C984" s="46"/>
      <c r="D984" s="46"/>
      <c r="E984" s="46"/>
      <c r="F984" s="45"/>
      <c r="H984" s="47"/>
    </row>
    <row r="985" spans="2:8" x14ac:dyDescent="0.35">
      <c r="B985" s="46"/>
      <c r="C985" s="46"/>
      <c r="D985" s="46"/>
      <c r="E985" s="46"/>
      <c r="F985" s="45"/>
      <c r="H985" s="47"/>
    </row>
    <row r="986" spans="2:8" x14ac:dyDescent="0.35">
      <c r="B986" s="46"/>
      <c r="C986" s="46"/>
      <c r="D986" s="46"/>
      <c r="E986" s="46"/>
      <c r="F986" s="45"/>
      <c r="H986" s="47"/>
    </row>
    <row r="987" spans="2:8" x14ac:dyDescent="0.35">
      <c r="B987" s="46"/>
      <c r="C987" s="46"/>
      <c r="D987" s="46"/>
      <c r="E987" s="46"/>
      <c r="F987" s="45"/>
      <c r="H987" s="47"/>
    </row>
    <row r="988" spans="2:8" x14ac:dyDescent="0.35">
      <c r="B988" s="46"/>
      <c r="C988" s="46"/>
      <c r="D988" s="46"/>
      <c r="E988" s="46"/>
      <c r="F988" s="45"/>
      <c r="H988" s="47"/>
    </row>
    <row r="989" spans="2:8" x14ac:dyDescent="0.35">
      <c r="B989" s="46"/>
      <c r="C989" s="46"/>
      <c r="D989" s="46"/>
      <c r="E989" s="46"/>
      <c r="F989" s="45"/>
      <c r="H989" s="47"/>
    </row>
    <row r="990" spans="2:8" x14ac:dyDescent="0.35">
      <c r="B990" s="46"/>
      <c r="C990" s="46"/>
      <c r="D990" s="46"/>
      <c r="E990" s="46"/>
      <c r="F990" s="45"/>
      <c r="H990" s="47"/>
    </row>
    <row r="991" spans="2:8" x14ac:dyDescent="0.35">
      <c r="B991" s="46"/>
      <c r="C991" s="46"/>
      <c r="D991" s="46"/>
      <c r="E991" s="46"/>
      <c r="F991" s="45"/>
      <c r="H991" s="47"/>
    </row>
    <row r="992" spans="2:8" x14ac:dyDescent="0.35">
      <c r="B992" s="46"/>
      <c r="C992" s="46"/>
      <c r="D992" s="46"/>
      <c r="E992" s="46"/>
      <c r="F992" s="45"/>
      <c r="H992" s="47"/>
    </row>
    <row r="993" spans="2:8" x14ac:dyDescent="0.35">
      <c r="B993" s="46"/>
      <c r="C993" s="46"/>
      <c r="D993" s="46"/>
      <c r="E993" s="46"/>
      <c r="F993" s="45"/>
      <c r="H993" s="47"/>
    </row>
    <row r="994" spans="2:8" x14ac:dyDescent="0.35">
      <c r="B994" s="46"/>
      <c r="C994" s="46"/>
      <c r="D994" s="46"/>
      <c r="E994" s="46"/>
      <c r="F994" s="45"/>
      <c r="H994" s="47"/>
    </row>
    <row r="995" spans="2:8" x14ac:dyDescent="0.35">
      <c r="B995" s="46"/>
      <c r="C995" s="46"/>
      <c r="D995" s="46"/>
      <c r="E995" s="46"/>
      <c r="F995" s="45"/>
      <c r="H995" s="47"/>
    </row>
    <row r="996" spans="2:8" x14ac:dyDescent="0.35">
      <c r="B996" s="46"/>
      <c r="C996" s="46"/>
      <c r="D996" s="46"/>
      <c r="E996" s="46"/>
      <c r="F996" s="45"/>
      <c r="H996" s="47"/>
    </row>
    <row r="997" spans="2:8" x14ac:dyDescent="0.35">
      <c r="B997" s="46"/>
      <c r="C997" s="46"/>
      <c r="D997" s="46"/>
      <c r="E997" s="46"/>
      <c r="F997" s="45"/>
      <c r="H997" s="47"/>
    </row>
    <row r="998" spans="2:8" x14ac:dyDescent="0.35">
      <c r="B998" s="46"/>
      <c r="C998" s="46"/>
      <c r="D998" s="46"/>
      <c r="E998" s="46"/>
      <c r="F998" s="45"/>
      <c r="H998" s="47"/>
    </row>
    <row r="999" spans="2:8" x14ac:dyDescent="0.35">
      <c r="B999" s="46"/>
      <c r="C999" s="46"/>
      <c r="D999" s="46"/>
      <c r="E999" s="46"/>
      <c r="F999" s="45"/>
      <c r="H999" s="47"/>
    </row>
    <row r="1000" spans="2:8" x14ac:dyDescent="0.35">
      <c r="B1000" s="46"/>
      <c r="C1000" s="46"/>
      <c r="D1000" s="46"/>
      <c r="E1000" s="46"/>
      <c r="F1000" s="45"/>
      <c r="H1000" s="47"/>
    </row>
    <row r="1001" spans="2:8" x14ac:dyDescent="0.35">
      <c r="B1001" s="46"/>
      <c r="C1001" s="46"/>
      <c r="D1001" s="46"/>
      <c r="E1001" s="46"/>
      <c r="F1001" s="45"/>
      <c r="H1001" s="47"/>
    </row>
    <row r="1002" spans="2:8" x14ac:dyDescent="0.35">
      <c r="B1002" s="46"/>
      <c r="C1002" s="46"/>
      <c r="D1002" s="46"/>
      <c r="E1002" s="46"/>
      <c r="F1002" s="45"/>
      <c r="H1002" s="47"/>
    </row>
    <row r="1003" spans="2:8" x14ac:dyDescent="0.35">
      <c r="B1003" s="46"/>
      <c r="C1003" s="46"/>
      <c r="D1003" s="46"/>
      <c r="E1003" s="46"/>
      <c r="F1003" s="45"/>
      <c r="H1003" s="47"/>
    </row>
    <row r="1004" spans="2:8" x14ac:dyDescent="0.35">
      <c r="B1004" s="46"/>
      <c r="C1004" s="46"/>
      <c r="D1004" s="46"/>
      <c r="E1004" s="46"/>
      <c r="F1004" s="45"/>
      <c r="H1004" s="47"/>
    </row>
    <row r="1005" spans="2:8" x14ac:dyDescent="0.35">
      <c r="B1005" s="46"/>
      <c r="C1005" s="46"/>
      <c r="D1005" s="46"/>
      <c r="E1005" s="46"/>
      <c r="F1005" s="45"/>
      <c r="H1005" s="47"/>
    </row>
    <row r="1006" spans="2:8" x14ac:dyDescent="0.35">
      <c r="B1006" s="46"/>
      <c r="C1006" s="46"/>
      <c r="D1006" s="46"/>
      <c r="E1006" s="46"/>
      <c r="F1006" s="45"/>
      <c r="H1006" s="47"/>
    </row>
    <row r="1007" spans="2:8" x14ac:dyDescent="0.35">
      <c r="B1007" s="46"/>
      <c r="C1007" s="46"/>
      <c r="D1007" s="46"/>
      <c r="E1007" s="46"/>
      <c r="F1007" s="45"/>
      <c r="H1007" s="47"/>
    </row>
    <row r="1008" spans="2:8" x14ac:dyDescent="0.35">
      <c r="B1008" s="46"/>
      <c r="C1008" s="46"/>
      <c r="D1008" s="46"/>
      <c r="E1008" s="46"/>
      <c r="F1008" s="45"/>
      <c r="H1008" s="47"/>
    </row>
    <row r="1009" spans="2:8" x14ac:dyDescent="0.35">
      <c r="B1009" s="46"/>
      <c r="C1009" s="46"/>
      <c r="D1009" s="46"/>
      <c r="E1009" s="46"/>
      <c r="F1009" s="45"/>
      <c r="H1009" s="47"/>
    </row>
    <row r="1010" spans="2:8" x14ac:dyDescent="0.35">
      <c r="B1010" s="46"/>
      <c r="C1010" s="46"/>
      <c r="D1010" s="46"/>
      <c r="E1010" s="46"/>
      <c r="F1010" s="45"/>
      <c r="H1010" s="47"/>
    </row>
    <row r="1011" spans="2:8" x14ac:dyDescent="0.35">
      <c r="B1011" s="46"/>
      <c r="C1011" s="46"/>
      <c r="D1011" s="46"/>
      <c r="E1011" s="46"/>
      <c r="F1011" s="45"/>
      <c r="H1011" s="47"/>
    </row>
    <row r="1012" spans="2:8" x14ac:dyDescent="0.35">
      <c r="B1012" s="46"/>
      <c r="C1012" s="46"/>
      <c r="D1012" s="46"/>
      <c r="E1012" s="46"/>
      <c r="F1012" s="45"/>
      <c r="H1012" s="47"/>
    </row>
    <row r="1013" spans="2:8" x14ac:dyDescent="0.35">
      <c r="B1013" s="46"/>
      <c r="C1013" s="46"/>
      <c r="D1013" s="46"/>
      <c r="E1013" s="46"/>
      <c r="F1013" s="45"/>
      <c r="H1013" s="47"/>
    </row>
    <row r="1014" spans="2:8" x14ac:dyDescent="0.35">
      <c r="B1014" s="46"/>
      <c r="C1014" s="46"/>
      <c r="D1014" s="46"/>
      <c r="E1014" s="46"/>
      <c r="F1014" s="45"/>
      <c r="H1014" s="47"/>
    </row>
    <row r="1015" spans="2:8" x14ac:dyDescent="0.35">
      <c r="B1015" s="46"/>
      <c r="C1015" s="46"/>
      <c r="D1015" s="46"/>
      <c r="E1015" s="46"/>
      <c r="F1015" s="45"/>
      <c r="H1015" s="47"/>
    </row>
    <row r="1016" spans="2:8" x14ac:dyDescent="0.35">
      <c r="B1016" s="46"/>
      <c r="C1016" s="46"/>
      <c r="D1016" s="46"/>
      <c r="E1016" s="46"/>
      <c r="F1016" s="45"/>
      <c r="H1016" s="47"/>
    </row>
    <row r="1017" spans="2:8" x14ac:dyDescent="0.35">
      <c r="B1017" s="46"/>
      <c r="C1017" s="46"/>
      <c r="D1017" s="46"/>
      <c r="E1017" s="46"/>
      <c r="F1017" s="45"/>
      <c r="H1017" s="47"/>
    </row>
    <row r="1018" spans="2:8" x14ac:dyDescent="0.35">
      <c r="B1018" s="46"/>
      <c r="C1018" s="46"/>
      <c r="D1018" s="46"/>
      <c r="E1018" s="46"/>
      <c r="F1018" s="45"/>
      <c r="H1018" s="47"/>
    </row>
    <row r="1019" spans="2:8" x14ac:dyDescent="0.35">
      <c r="B1019" s="46"/>
      <c r="C1019" s="46"/>
      <c r="D1019" s="46"/>
      <c r="E1019" s="46"/>
      <c r="F1019" s="45"/>
      <c r="H1019" s="47"/>
    </row>
    <row r="1020" spans="2:8" x14ac:dyDescent="0.35">
      <c r="B1020" s="46"/>
      <c r="C1020" s="46"/>
      <c r="D1020" s="46"/>
      <c r="E1020" s="46"/>
      <c r="F1020" s="45"/>
      <c r="H1020" s="47"/>
    </row>
    <row r="1021" spans="2:8" x14ac:dyDescent="0.35">
      <c r="B1021" s="46"/>
      <c r="C1021" s="46"/>
      <c r="D1021" s="46"/>
      <c r="E1021" s="46"/>
      <c r="F1021" s="45"/>
      <c r="H1021" s="47"/>
    </row>
    <row r="1022" spans="2:8" x14ac:dyDescent="0.35">
      <c r="B1022" s="46"/>
      <c r="C1022" s="46"/>
      <c r="D1022" s="46"/>
      <c r="E1022" s="46"/>
      <c r="F1022" s="45"/>
      <c r="H1022" s="47"/>
    </row>
    <row r="1023" spans="2:8" x14ac:dyDescent="0.35">
      <c r="B1023" s="46"/>
      <c r="C1023" s="46"/>
      <c r="D1023" s="46"/>
      <c r="E1023" s="46"/>
      <c r="F1023" s="45"/>
      <c r="H1023" s="47"/>
    </row>
    <row r="1024" spans="2:8" x14ac:dyDescent="0.35">
      <c r="B1024" s="46"/>
      <c r="C1024" s="46"/>
      <c r="D1024" s="46"/>
      <c r="E1024" s="46"/>
      <c r="F1024" s="45"/>
      <c r="H1024" s="47"/>
    </row>
    <row r="1025" spans="2:8" x14ac:dyDescent="0.35">
      <c r="B1025" s="46"/>
      <c r="C1025" s="46"/>
      <c r="D1025" s="46"/>
      <c r="E1025" s="46"/>
      <c r="F1025" s="45"/>
      <c r="H1025" s="47"/>
    </row>
    <row r="1026" spans="2:8" x14ac:dyDescent="0.35">
      <c r="B1026" s="46"/>
      <c r="C1026" s="46"/>
      <c r="D1026" s="46"/>
      <c r="E1026" s="46"/>
      <c r="F1026" s="45"/>
      <c r="H1026" s="47"/>
    </row>
    <row r="1027" spans="2:8" x14ac:dyDescent="0.35">
      <c r="B1027" s="46"/>
      <c r="C1027" s="46"/>
      <c r="D1027" s="46"/>
      <c r="E1027" s="46"/>
      <c r="F1027" s="45"/>
      <c r="H1027" s="47"/>
    </row>
    <row r="1028" spans="2:8" x14ac:dyDescent="0.35">
      <c r="B1028" s="46"/>
      <c r="C1028" s="46"/>
      <c r="D1028" s="46"/>
      <c r="E1028" s="46"/>
      <c r="F1028" s="45"/>
      <c r="H1028" s="47"/>
    </row>
    <row r="1029" spans="2:8" x14ac:dyDescent="0.35">
      <c r="B1029" s="46"/>
      <c r="C1029" s="46"/>
      <c r="D1029" s="46"/>
      <c r="E1029" s="46"/>
      <c r="F1029" s="45"/>
      <c r="H1029" s="47"/>
    </row>
    <row r="1030" spans="2:8" x14ac:dyDescent="0.35">
      <c r="B1030" s="46"/>
      <c r="C1030" s="46"/>
      <c r="D1030" s="46"/>
      <c r="E1030" s="46"/>
      <c r="F1030" s="45"/>
      <c r="H1030" s="47"/>
    </row>
    <row r="1031" spans="2:8" x14ac:dyDescent="0.35">
      <c r="B1031" s="46"/>
      <c r="C1031" s="46"/>
      <c r="D1031" s="46"/>
      <c r="E1031" s="46"/>
      <c r="F1031" s="45"/>
      <c r="H1031" s="47"/>
    </row>
    <row r="1032" spans="2:8" x14ac:dyDescent="0.35">
      <c r="B1032" s="46"/>
      <c r="C1032" s="46"/>
      <c r="D1032" s="46"/>
      <c r="E1032" s="46"/>
      <c r="F1032" s="45"/>
      <c r="H1032" s="47"/>
    </row>
    <row r="1033" spans="2:8" x14ac:dyDescent="0.35">
      <c r="B1033" s="46"/>
      <c r="C1033" s="46"/>
      <c r="D1033" s="46"/>
      <c r="E1033" s="46"/>
      <c r="F1033" s="45"/>
      <c r="H1033" s="47"/>
    </row>
    <row r="1034" spans="2:8" x14ac:dyDescent="0.35">
      <c r="B1034" s="46"/>
      <c r="C1034" s="46"/>
      <c r="D1034" s="46"/>
      <c r="E1034" s="46"/>
      <c r="F1034" s="45"/>
      <c r="H1034" s="47"/>
    </row>
    <row r="1035" spans="2:8" x14ac:dyDescent="0.35">
      <c r="B1035" s="46"/>
      <c r="C1035" s="46"/>
      <c r="D1035" s="46"/>
      <c r="E1035" s="46"/>
      <c r="F1035" s="45"/>
      <c r="H1035" s="47"/>
    </row>
    <row r="1036" spans="2:8" x14ac:dyDescent="0.35">
      <c r="B1036" s="46"/>
      <c r="C1036" s="46"/>
      <c r="D1036" s="46"/>
      <c r="E1036" s="46"/>
      <c r="F1036" s="45"/>
      <c r="H1036" s="47"/>
    </row>
    <row r="1037" spans="2:8" x14ac:dyDescent="0.35">
      <c r="B1037" s="46"/>
      <c r="C1037" s="46"/>
      <c r="D1037" s="46"/>
      <c r="E1037" s="46"/>
      <c r="F1037" s="45"/>
      <c r="H1037" s="47"/>
    </row>
    <row r="1038" spans="2:8" x14ac:dyDescent="0.35">
      <c r="B1038" s="46"/>
      <c r="C1038" s="46"/>
      <c r="D1038" s="46"/>
      <c r="E1038" s="46"/>
      <c r="F1038" s="45"/>
      <c r="H1038" s="47"/>
    </row>
    <row r="1039" spans="2:8" x14ac:dyDescent="0.35">
      <c r="B1039" s="46"/>
      <c r="C1039" s="46"/>
      <c r="D1039" s="46"/>
      <c r="E1039" s="46"/>
      <c r="F1039" s="45"/>
      <c r="H1039" s="47"/>
    </row>
    <row r="1040" spans="2:8" x14ac:dyDescent="0.35">
      <c r="B1040" s="46"/>
      <c r="C1040" s="46"/>
      <c r="D1040" s="46"/>
      <c r="E1040" s="46"/>
      <c r="F1040" s="45"/>
      <c r="H1040" s="47"/>
    </row>
    <row r="1041" spans="2:8" x14ac:dyDescent="0.35">
      <c r="B1041" s="46"/>
      <c r="C1041" s="46"/>
      <c r="D1041" s="46"/>
      <c r="E1041" s="46"/>
      <c r="F1041" s="45"/>
      <c r="H1041" s="47"/>
    </row>
    <row r="1042" spans="2:8" x14ac:dyDescent="0.35">
      <c r="B1042" s="46"/>
      <c r="C1042" s="46"/>
      <c r="D1042" s="46"/>
      <c r="E1042" s="46"/>
      <c r="F1042" s="45"/>
      <c r="H1042" s="47"/>
    </row>
    <row r="1043" spans="2:8" x14ac:dyDescent="0.35">
      <c r="B1043" s="46"/>
      <c r="C1043" s="46"/>
      <c r="D1043" s="46"/>
      <c r="E1043" s="46"/>
      <c r="F1043" s="45"/>
      <c r="H1043" s="47"/>
    </row>
    <row r="1044" spans="2:8" x14ac:dyDescent="0.35">
      <c r="B1044" s="46"/>
      <c r="C1044" s="46"/>
      <c r="D1044" s="46"/>
      <c r="E1044" s="46"/>
      <c r="F1044" s="45"/>
      <c r="H1044" s="47"/>
    </row>
    <row r="1045" spans="2:8" x14ac:dyDescent="0.35">
      <c r="B1045" s="46"/>
      <c r="C1045" s="46"/>
      <c r="D1045" s="46"/>
      <c r="E1045" s="46"/>
      <c r="F1045" s="45"/>
      <c r="H1045" s="47"/>
    </row>
    <row r="1046" spans="2:8" x14ac:dyDescent="0.35">
      <c r="B1046" s="46"/>
      <c r="C1046" s="46"/>
      <c r="D1046" s="46"/>
      <c r="E1046" s="46"/>
      <c r="F1046" s="45"/>
      <c r="H1046" s="47"/>
    </row>
    <row r="1047" spans="2:8" x14ac:dyDescent="0.35">
      <c r="B1047" s="46"/>
      <c r="C1047" s="46"/>
      <c r="D1047" s="46"/>
      <c r="E1047" s="46"/>
      <c r="F1047" s="45"/>
      <c r="H1047" s="47"/>
    </row>
    <row r="1048" spans="2:8" x14ac:dyDescent="0.35">
      <c r="B1048" s="46"/>
      <c r="C1048" s="46"/>
      <c r="D1048" s="46"/>
      <c r="E1048" s="46"/>
      <c r="F1048" s="45"/>
      <c r="H1048" s="47"/>
    </row>
    <row r="1049" spans="2:8" x14ac:dyDescent="0.35">
      <c r="B1049" s="46"/>
      <c r="C1049" s="46"/>
      <c r="D1049" s="46"/>
      <c r="E1049" s="46"/>
      <c r="F1049" s="45"/>
      <c r="H1049" s="47"/>
    </row>
    <row r="1050" spans="2:8" x14ac:dyDescent="0.35">
      <c r="B1050" s="46"/>
      <c r="C1050" s="46"/>
      <c r="D1050" s="46"/>
      <c r="E1050" s="46"/>
      <c r="F1050" s="45"/>
      <c r="H1050" s="47"/>
    </row>
    <row r="1051" spans="2:8" x14ac:dyDescent="0.35">
      <c r="B1051" s="46"/>
      <c r="C1051" s="46"/>
      <c r="D1051" s="46"/>
      <c r="E1051" s="46"/>
      <c r="F1051" s="45"/>
      <c r="H1051" s="47"/>
    </row>
    <row r="1052" spans="2:8" x14ac:dyDescent="0.35">
      <c r="B1052" s="46"/>
      <c r="C1052" s="46"/>
      <c r="D1052" s="46"/>
      <c r="E1052" s="46"/>
      <c r="F1052" s="45"/>
      <c r="H1052" s="47"/>
    </row>
    <row r="1053" spans="2:8" x14ac:dyDescent="0.35">
      <c r="B1053" s="46"/>
      <c r="C1053" s="46"/>
      <c r="D1053" s="46"/>
      <c r="E1053" s="46"/>
      <c r="F1053" s="45"/>
      <c r="H1053" s="47"/>
    </row>
    <row r="1054" spans="2:8" x14ac:dyDescent="0.35">
      <c r="B1054" s="46"/>
      <c r="C1054" s="46"/>
      <c r="D1054" s="46"/>
      <c r="E1054" s="46"/>
      <c r="F1054" s="45"/>
      <c r="H1054" s="47"/>
    </row>
    <row r="1055" spans="2:8" x14ac:dyDescent="0.35">
      <c r="B1055" s="46"/>
      <c r="C1055" s="46"/>
      <c r="D1055" s="46"/>
      <c r="E1055" s="46"/>
      <c r="F1055" s="45"/>
      <c r="H1055" s="47"/>
    </row>
    <row r="1056" spans="2:8" x14ac:dyDescent="0.35">
      <c r="B1056" s="46"/>
      <c r="C1056" s="46"/>
      <c r="D1056" s="46"/>
      <c r="E1056" s="46"/>
      <c r="F1056" s="45"/>
      <c r="H1056" s="47"/>
    </row>
    <row r="1057" spans="2:8" x14ac:dyDescent="0.35">
      <c r="B1057" s="46"/>
      <c r="C1057" s="46"/>
      <c r="D1057" s="46"/>
      <c r="E1057" s="46"/>
      <c r="F1057" s="45"/>
      <c r="H1057" s="47"/>
    </row>
    <row r="1058" spans="2:8" x14ac:dyDescent="0.35">
      <c r="B1058" s="46"/>
      <c r="C1058" s="46"/>
      <c r="D1058" s="46"/>
      <c r="E1058" s="46"/>
      <c r="F1058" s="45"/>
      <c r="H1058" s="47"/>
    </row>
    <row r="1059" spans="2:8" x14ac:dyDescent="0.35">
      <c r="B1059" s="46"/>
      <c r="C1059" s="46"/>
      <c r="D1059" s="46"/>
      <c r="E1059" s="46"/>
      <c r="F1059" s="45"/>
      <c r="H1059" s="47"/>
    </row>
    <row r="1060" spans="2:8" x14ac:dyDescent="0.35">
      <c r="B1060" s="46"/>
      <c r="C1060" s="46"/>
      <c r="D1060" s="46"/>
      <c r="E1060" s="46"/>
      <c r="F1060" s="45"/>
      <c r="H1060" s="47"/>
    </row>
    <row r="1061" spans="2:8" x14ac:dyDescent="0.35">
      <c r="B1061" s="46"/>
      <c r="C1061" s="46"/>
      <c r="D1061" s="46"/>
      <c r="E1061" s="46"/>
      <c r="F1061" s="45"/>
      <c r="H1061" s="47"/>
    </row>
    <row r="1062" spans="2:8" x14ac:dyDescent="0.35">
      <c r="B1062" s="46"/>
      <c r="C1062" s="46"/>
      <c r="D1062" s="46"/>
      <c r="E1062" s="46"/>
      <c r="F1062" s="45"/>
      <c r="H1062" s="47"/>
    </row>
    <row r="1063" spans="2:8" x14ac:dyDescent="0.35">
      <c r="B1063" s="46"/>
      <c r="C1063" s="46"/>
      <c r="D1063" s="46"/>
      <c r="E1063" s="46"/>
      <c r="F1063" s="45"/>
      <c r="H1063" s="47"/>
    </row>
    <row r="1064" spans="2:8" x14ac:dyDescent="0.35">
      <c r="B1064" s="46"/>
      <c r="C1064" s="46"/>
      <c r="D1064" s="46"/>
      <c r="E1064" s="46"/>
      <c r="F1064" s="45"/>
      <c r="H1064" s="47"/>
    </row>
    <row r="1065" spans="2:8" x14ac:dyDescent="0.35">
      <c r="B1065" s="46"/>
      <c r="C1065" s="46"/>
      <c r="D1065" s="46"/>
      <c r="E1065" s="46"/>
      <c r="F1065" s="45"/>
      <c r="H1065" s="47"/>
    </row>
    <row r="1066" spans="2:8" x14ac:dyDescent="0.35">
      <c r="B1066" s="46"/>
      <c r="C1066" s="46"/>
      <c r="D1066" s="46"/>
      <c r="E1066" s="46"/>
      <c r="F1066" s="45"/>
      <c r="H1066" s="47"/>
    </row>
    <row r="1067" spans="2:8" x14ac:dyDescent="0.35">
      <c r="B1067" s="46"/>
      <c r="C1067" s="46"/>
      <c r="D1067" s="46"/>
      <c r="E1067" s="46"/>
      <c r="F1067" s="45"/>
      <c r="H1067" s="47"/>
    </row>
    <row r="1068" spans="2:8" x14ac:dyDescent="0.35">
      <c r="B1068" s="46"/>
      <c r="C1068" s="46"/>
      <c r="D1068" s="46"/>
      <c r="E1068" s="46"/>
      <c r="F1068" s="45"/>
      <c r="H1068" s="47"/>
    </row>
    <row r="1069" spans="2:8" x14ac:dyDescent="0.35">
      <c r="B1069" s="46"/>
      <c r="C1069" s="46"/>
      <c r="D1069" s="46"/>
      <c r="E1069" s="46"/>
      <c r="F1069" s="45"/>
      <c r="H1069" s="47"/>
    </row>
    <row r="1070" spans="2:8" x14ac:dyDescent="0.35">
      <c r="B1070" s="46"/>
      <c r="C1070" s="46"/>
      <c r="D1070" s="46"/>
      <c r="E1070" s="46"/>
      <c r="F1070" s="45"/>
      <c r="H1070" s="47"/>
    </row>
    <row r="1071" spans="2:8" x14ac:dyDescent="0.35">
      <c r="B1071" s="46"/>
      <c r="C1071" s="46"/>
      <c r="D1071" s="46"/>
      <c r="E1071" s="46"/>
      <c r="F1071" s="45"/>
      <c r="H1071" s="47"/>
    </row>
    <row r="1072" spans="2:8" x14ac:dyDescent="0.35">
      <c r="B1072" s="46"/>
      <c r="C1072" s="46"/>
      <c r="D1072" s="46"/>
      <c r="E1072" s="46"/>
      <c r="F1072" s="45"/>
      <c r="H1072" s="47"/>
    </row>
    <row r="1073" spans="2:8" x14ac:dyDescent="0.35">
      <c r="B1073" s="46"/>
      <c r="C1073" s="46"/>
      <c r="D1073" s="46"/>
      <c r="E1073" s="46"/>
      <c r="F1073" s="45"/>
      <c r="H1073" s="47"/>
    </row>
    <row r="1074" spans="2:8" x14ac:dyDescent="0.35">
      <c r="B1074" s="46"/>
      <c r="C1074" s="46"/>
      <c r="D1074" s="46"/>
      <c r="E1074" s="46"/>
      <c r="F1074" s="45"/>
      <c r="H1074" s="47"/>
    </row>
    <row r="1075" spans="2:8" x14ac:dyDescent="0.35">
      <c r="B1075" s="46"/>
      <c r="C1075" s="46"/>
      <c r="D1075" s="46"/>
      <c r="E1075" s="46"/>
      <c r="F1075" s="45"/>
      <c r="H1075" s="47"/>
    </row>
    <row r="1076" spans="2:8" x14ac:dyDescent="0.35">
      <c r="B1076" s="46"/>
      <c r="C1076" s="46"/>
      <c r="D1076" s="46"/>
      <c r="E1076" s="46"/>
      <c r="F1076" s="45"/>
      <c r="H1076" s="47"/>
    </row>
    <row r="1077" spans="2:8" x14ac:dyDescent="0.35">
      <c r="B1077" s="46"/>
      <c r="C1077" s="46"/>
      <c r="D1077" s="46"/>
      <c r="E1077" s="46"/>
      <c r="F1077" s="45"/>
      <c r="H1077" s="47"/>
    </row>
    <row r="1078" spans="2:8" x14ac:dyDescent="0.35">
      <c r="B1078" s="46"/>
      <c r="C1078" s="46"/>
      <c r="D1078" s="46"/>
      <c r="E1078" s="46"/>
      <c r="F1078" s="45"/>
      <c r="H1078" s="47"/>
    </row>
    <row r="1079" spans="2:8" x14ac:dyDescent="0.35">
      <c r="B1079" s="46"/>
      <c r="C1079" s="46"/>
      <c r="D1079" s="46"/>
      <c r="E1079" s="46"/>
      <c r="F1079" s="45"/>
      <c r="H1079" s="47"/>
    </row>
    <row r="1080" spans="2:8" x14ac:dyDescent="0.35">
      <c r="B1080" s="46"/>
      <c r="C1080" s="46"/>
      <c r="D1080" s="46"/>
      <c r="E1080" s="46"/>
      <c r="F1080" s="45"/>
      <c r="H1080" s="47"/>
    </row>
    <row r="1081" spans="2:8" x14ac:dyDescent="0.35">
      <c r="B1081" s="46"/>
      <c r="C1081" s="46"/>
      <c r="D1081" s="46"/>
      <c r="E1081" s="46"/>
      <c r="F1081" s="45"/>
      <c r="H1081" s="47"/>
    </row>
    <row r="1082" spans="2:8" x14ac:dyDescent="0.35">
      <c r="B1082" s="46"/>
      <c r="C1082" s="46"/>
      <c r="D1082" s="46"/>
      <c r="E1082" s="46"/>
      <c r="F1082" s="45"/>
      <c r="H1082" s="47"/>
    </row>
    <row r="1083" spans="2:8" x14ac:dyDescent="0.35">
      <c r="B1083" s="46"/>
      <c r="C1083" s="46"/>
      <c r="D1083" s="46"/>
      <c r="E1083" s="46"/>
      <c r="F1083" s="45"/>
      <c r="H1083" s="47"/>
    </row>
    <row r="1084" spans="2:8" x14ac:dyDescent="0.35">
      <c r="B1084" s="46"/>
      <c r="C1084" s="46"/>
      <c r="D1084" s="46"/>
      <c r="E1084" s="46"/>
      <c r="F1084" s="45"/>
      <c r="H1084" s="47"/>
    </row>
    <row r="1085" spans="2:8" x14ac:dyDescent="0.35">
      <c r="B1085" s="46"/>
      <c r="C1085" s="46"/>
      <c r="D1085" s="46"/>
      <c r="E1085" s="46"/>
      <c r="F1085" s="45"/>
      <c r="H1085" s="47"/>
    </row>
    <row r="1086" spans="2:8" x14ac:dyDescent="0.35">
      <c r="B1086" s="46"/>
      <c r="C1086" s="46"/>
      <c r="D1086" s="46"/>
      <c r="E1086" s="46"/>
      <c r="F1086" s="45"/>
      <c r="H1086" s="47"/>
    </row>
    <row r="1087" spans="2:8" x14ac:dyDescent="0.35">
      <c r="B1087" s="46"/>
      <c r="C1087" s="46"/>
      <c r="D1087" s="46"/>
      <c r="E1087" s="46"/>
      <c r="F1087" s="45"/>
      <c r="H1087" s="47"/>
    </row>
    <row r="1088" spans="2:8" x14ac:dyDescent="0.35">
      <c r="B1088" s="46"/>
      <c r="C1088" s="46"/>
      <c r="D1088" s="46"/>
      <c r="E1088" s="46"/>
      <c r="F1088" s="45"/>
      <c r="H1088" s="47"/>
    </row>
    <row r="1089" spans="2:8" x14ac:dyDescent="0.35">
      <c r="B1089" s="46"/>
      <c r="C1089" s="46"/>
      <c r="D1089" s="46"/>
      <c r="E1089" s="46"/>
      <c r="F1089" s="45"/>
      <c r="H1089" s="47"/>
    </row>
    <row r="1090" spans="2:8" x14ac:dyDescent="0.35">
      <c r="B1090" s="46"/>
      <c r="C1090" s="46"/>
      <c r="D1090" s="46"/>
      <c r="E1090" s="46"/>
      <c r="F1090" s="45"/>
      <c r="H1090" s="47"/>
    </row>
    <row r="1091" spans="2:8" x14ac:dyDescent="0.35">
      <c r="B1091" s="46"/>
      <c r="C1091" s="46"/>
      <c r="D1091" s="46"/>
      <c r="E1091" s="46"/>
      <c r="F1091" s="45"/>
      <c r="H1091" s="47"/>
    </row>
    <row r="1092" spans="2:8" x14ac:dyDescent="0.35">
      <c r="B1092" s="46"/>
      <c r="C1092" s="46"/>
      <c r="D1092" s="46"/>
      <c r="E1092" s="46"/>
      <c r="F1092" s="45"/>
      <c r="H1092" s="47"/>
    </row>
    <row r="1093" spans="2:8" x14ac:dyDescent="0.35">
      <c r="B1093" s="46"/>
      <c r="C1093" s="46"/>
      <c r="D1093" s="46"/>
      <c r="E1093" s="46"/>
      <c r="F1093" s="45"/>
      <c r="H1093" s="47"/>
    </row>
    <row r="1094" spans="2:8" x14ac:dyDescent="0.35">
      <c r="B1094" s="46"/>
      <c r="C1094" s="46"/>
      <c r="D1094" s="46"/>
      <c r="E1094" s="46"/>
      <c r="F1094" s="45"/>
      <c r="H1094" s="47"/>
    </row>
    <row r="1095" spans="2:8" x14ac:dyDescent="0.35">
      <c r="B1095" s="46"/>
      <c r="C1095" s="46"/>
      <c r="D1095" s="46"/>
      <c r="E1095" s="46"/>
      <c r="F1095" s="45"/>
      <c r="H1095" s="47"/>
    </row>
    <row r="1096" spans="2:8" x14ac:dyDescent="0.35">
      <c r="B1096" s="46"/>
      <c r="C1096" s="46"/>
      <c r="D1096" s="46"/>
      <c r="E1096" s="46"/>
      <c r="F1096" s="45"/>
      <c r="H1096" s="47"/>
    </row>
    <row r="1097" spans="2:8" x14ac:dyDescent="0.35">
      <c r="B1097" s="46"/>
      <c r="C1097" s="46"/>
      <c r="D1097" s="46"/>
      <c r="E1097" s="46"/>
      <c r="F1097" s="45"/>
      <c r="H1097" s="47"/>
    </row>
    <row r="1098" spans="2:8" x14ac:dyDescent="0.35">
      <c r="B1098" s="46"/>
      <c r="C1098" s="46"/>
      <c r="D1098" s="46"/>
      <c r="E1098" s="46"/>
      <c r="F1098" s="45"/>
      <c r="H1098" s="47"/>
    </row>
    <row r="1099" spans="2:8" x14ac:dyDescent="0.35">
      <c r="B1099" s="46"/>
      <c r="C1099" s="46"/>
      <c r="D1099" s="46"/>
      <c r="E1099" s="46"/>
      <c r="F1099" s="45"/>
      <c r="H1099" s="47"/>
    </row>
    <row r="1100" spans="2:8" x14ac:dyDescent="0.35">
      <c r="B1100" s="46"/>
      <c r="C1100" s="46"/>
      <c r="D1100" s="46"/>
      <c r="E1100" s="46"/>
      <c r="F1100" s="45"/>
      <c r="H1100" s="47"/>
    </row>
    <row r="1101" spans="2:8" x14ac:dyDescent="0.35">
      <c r="B1101" s="46"/>
      <c r="C1101" s="46"/>
      <c r="D1101" s="46"/>
      <c r="E1101" s="46"/>
      <c r="F1101" s="45"/>
      <c r="H1101" s="47"/>
    </row>
    <row r="1102" spans="2:8" x14ac:dyDescent="0.35">
      <c r="B1102" s="46"/>
      <c r="C1102" s="46"/>
      <c r="D1102" s="46"/>
      <c r="E1102" s="46"/>
      <c r="F1102" s="45"/>
      <c r="H1102" s="47"/>
    </row>
    <row r="1103" spans="2:8" x14ac:dyDescent="0.35">
      <c r="B1103" s="46"/>
      <c r="C1103" s="46"/>
      <c r="D1103" s="46"/>
      <c r="E1103" s="46"/>
      <c r="F1103" s="45"/>
      <c r="H1103" s="47"/>
    </row>
    <row r="1104" spans="2:8" x14ac:dyDescent="0.35">
      <c r="B1104" s="46"/>
      <c r="C1104" s="46"/>
      <c r="D1104" s="46"/>
      <c r="E1104" s="46"/>
      <c r="F1104" s="45"/>
      <c r="H1104" s="47"/>
    </row>
    <row r="1105" spans="2:8" x14ac:dyDescent="0.35">
      <c r="B1105" s="46"/>
      <c r="C1105" s="46"/>
      <c r="D1105" s="46"/>
      <c r="E1105" s="46"/>
      <c r="F1105" s="45"/>
      <c r="H1105" s="47"/>
    </row>
    <row r="1106" spans="2:8" x14ac:dyDescent="0.35">
      <c r="B1106" s="46"/>
      <c r="C1106" s="46"/>
      <c r="D1106" s="46"/>
      <c r="E1106" s="46"/>
      <c r="F1106" s="45"/>
      <c r="H1106" s="47"/>
    </row>
    <row r="1107" spans="2:8" x14ac:dyDescent="0.35">
      <c r="B1107" s="46"/>
      <c r="C1107" s="46"/>
      <c r="D1107" s="46"/>
      <c r="E1107" s="46"/>
      <c r="F1107" s="45"/>
      <c r="H1107" s="47"/>
    </row>
    <row r="1108" spans="2:8" x14ac:dyDescent="0.35">
      <c r="B1108" s="46"/>
      <c r="C1108" s="46"/>
      <c r="D1108" s="46"/>
      <c r="E1108" s="46"/>
      <c r="F1108" s="45"/>
      <c r="H1108" s="47"/>
    </row>
    <row r="1109" spans="2:8" x14ac:dyDescent="0.35">
      <c r="B1109" s="46"/>
      <c r="C1109" s="46"/>
      <c r="D1109" s="46"/>
      <c r="E1109" s="46"/>
      <c r="F1109" s="45"/>
      <c r="H1109" s="47"/>
    </row>
    <row r="1110" spans="2:8" x14ac:dyDescent="0.35">
      <c r="B1110" s="46"/>
      <c r="C1110" s="46"/>
      <c r="D1110" s="46"/>
      <c r="E1110" s="46"/>
      <c r="F1110" s="45"/>
      <c r="H1110" s="47"/>
    </row>
    <row r="1111" spans="2:8" x14ac:dyDescent="0.35">
      <c r="B1111" s="46"/>
      <c r="C1111" s="46"/>
      <c r="D1111" s="46"/>
      <c r="E1111" s="46"/>
      <c r="F1111" s="45"/>
      <c r="H1111" s="47"/>
    </row>
    <row r="1112" spans="2:8" x14ac:dyDescent="0.35">
      <c r="B1112" s="46"/>
      <c r="C1112" s="46"/>
      <c r="D1112" s="46"/>
      <c r="E1112" s="46"/>
      <c r="F1112" s="45"/>
      <c r="H1112" s="47"/>
    </row>
    <row r="1113" spans="2:8" x14ac:dyDescent="0.35">
      <c r="B1113" s="46"/>
      <c r="C1113" s="46"/>
      <c r="D1113" s="46"/>
      <c r="E1113" s="46"/>
      <c r="F1113" s="45"/>
      <c r="H1113" s="47"/>
    </row>
    <row r="1114" spans="2:8" x14ac:dyDescent="0.35">
      <c r="B1114" s="46"/>
      <c r="C1114" s="46"/>
      <c r="D1114" s="46"/>
      <c r="E1114" s="46"/>
      <c r="F1114" s="45"/>
      <c r="H1114" s="47"/>
    </row>
    <row r="1115" spans="2:8" x14ac:dyDescent="0.35">
      <c r="B1115" s="46"/>
      <c r="C1115" s="46"/>
      <c r="D1115" s="46"/>
      <c r="E1115" s="46"/>
      <c r="F1115" s="45"/>
      <c r="H1115" s="47"/>
    </row>
    <row r="1116" spans="2:8" x14ac:dyDescent="0.35">
      <c r="B1116" s="46"/>
      <c r="C1116" s="46"/>
      <c r="D1116" s="46"/>
      <c r="E1116" s="46"/>
      <c r="F1116" s="45"/>
      <c r="H1116" s="47"/>
    </row>
    <row r="1117" spans="2:8" x14ac:dyDescent="0.35">
      <c r="B1117" s="46"/>
      <c r="C1117" s="46"/>
      <c r="D1117" s="46"/>
      <c r="E1117" s="46"/>
      <c r="F1117" s="45"/>
      <c r="H1117" s="47"/>
    </row>
    <row r="1118" spans="2:8" x14ac:dyDescent="0.35">
      <c r="B1118" s="46"/>
      <c r="C1118" s="46"/>
      <c r="D1118" s="46"/>
      <c r="E1118" s="46"/>
      <c r="F1118" s="45"/>
      <c r="H1118" s="47"/>
    </row>
    <row r="1119" spans="2:8" x14ac:dyDescent="0.35">
      <c r="B1119" s="46"/>
      <c r="C1119" s="46"/>
      <c r="D1119" s="46"/>
      <c r="E1119" s="46"/>
      <c r="F1119" s="45"/>
      <c r="H1119" s="47"/>
    </row>
    <row r="1120" spans="2:8" x14ac:dyDescent="0.35">
      <c r="B1120" s="46"/>
      <c r="C1120" s="46"/>
      <c r="D1120" s="46"/>
      <c r="E1120" s="46"/>
      <c r="F1120" s="45"/>
      <c r="H1120" s="47"/>
    </row>
    <row r="1121" spans="2:8" x14ac:dyDescent="0.35">
      <c r="B1121" s="46"/>
      <c r="C1121" s="46"/>
      <c r="D1121" s="46"/>
      <c r="E1121" s="46"/>
      <c r="F1121" s="45"/>
      <c r="H1121" s="47"/>
    </row>
    <row r="1122" spans="2:8" x14ac:dyDescent="0.35">
      <c r="B1122" s="46"/>
      <c r="C1122" s="46"/>
      <c r="D1122" s="46"/>
      <c r="E1122" s="46"/>
      <c r="F1122" s="45"/>
      <c r="H1122" s="47"/>
    </row>
    <row r="1123" spans="2:8" x14ac:dyDescent="0.35">
      <c r="B1123" s="46"/>
      <c r="C1123" s="46"/>
      <c r="D1123" s="46"/>
      <c r="E1123" s="46"/>
      <c r="F1123" s="45"/>
      <c r="H1123" s="47"/>
    </row>
    <row r="1124" spans="2:8" x14ac:dyDescent="0.35">
      <c r="B1124" s="46"/>
      <c r="C1124" s="46"/>
      <c r="D1124" s="46"/>
      <c r="E1124" s="46"/>
      <c r="F1124" s="45"/>
      <c r="H1124" s="47"/>
    </row>
    <row r="1125" spans="2:8" x14ac:dyDescent="0.35">
      <c r="B1125" s="46"/>
      <c r="C1125" s="46"/>
      <c r="D1125" s="46"/>
      <c r="E1125" s="46"/>
      <c r="F1125" s="45"/>
      <c r="H1125" s="47"/>
    </row>
    <row r="1126" spans="2:8" x14ac:dyDescent="0.35">
      <c r="B1126" s="46"/>
      <c r="C1126" s="46"/>
      <c r="D1126" s="46"/>
      <c r="E1126" s="46"/>
      <c r="F1126" s="45"/>
      <c r="H1126" s="47"/>
    </row>
    <row r="1127" spans="2:8" x14ac:dyDescent="0.35">
      <c r="B1127" s="46"/>
      <c r="C1127" s="46"/>
      <c r="D1127" s="46"/>
      <c r="E1127" s="46"/>
      <c r="F1127" s="45"/>
      <c r="H1127" s="47"/>
    </row>
    <row r="1128" spans="2:8" x14ac:dyDescent="0.35">
      <c r="B1128" s="46"/>
      <c r="C1128" s="46"/>
      <c r="D1128" s="46"/>
      <c r="E1128" s="46"/>
      <c r="F1128" s="45"/>
      <c r="H1128" s="47"/>
    </row>
    <row r="1129" spans="2:8" x14ac:dyDescent="0.35">
      <c r="B1129" s="46"/>
      <c r="C1129" s="46"/>
      <c r="D1129" s="46"/>
      <c r="E1129" s="46"/>
      <c r="F1129" s="45"/>
      <c r="H1129" s="47"/>
    </row>
    <row r="1130" spans="2:8" x14ac:dyDescent="0.35">
      <c r="B1130" s="46"/>
      <c r="C1130" s="46"/>
      <c r="D1130" s="46"/>
      <c r="E1130" s="46"/>
      <c r="F1130" s="45"/>
      <c r="H1130" s="47"/>
    </row>
    <row r="1131" spans="2:8" x14ac:dyDescent="0.35">
      <c r="B1131" s="46"/>
      <c r="C1131" s="46"/>
      <c r="D1131" s="46"/>
      <c r="E1131" s="46"/>
      <c r="F1131" s="45"/>
      <c r="H1131" s="47"/>
    </row>
    <row r="1132" spans="2:8" x14ac:dyDescent="0.35">
      <c r="B1132" s="46"/>
      <c r="C1132" s="46"/>
      <c r="D1132" s="46"/>
      <c r="E1132" s="46"/>
      <c r="F1132" s="45"/>
      <c r="H1132" s="47"/>
    </row>
    <row r="1133" spans="2:8" x14ac:dyDescent="0.35">
      <c r="B1133" s="46"/>
      <c r="C1133" s="46"/>
      <c r="D1133" s="46"/>
      <c r="E1133" s="46"/>
      <c r="F1133" s="45"/>
      <c r="H1133" s="47"/>
    </row>
    <row r="1134" spans="2:8" x14ac:dyDescent="0.35">
      <c r="B1134" s="46"/>
      <c r="C1134" s="46"/>
      <c r="D1134" s="46"/>
      <c r="E1134" s="46"/>
      <c r="F1134" s="45"/>
      <c r="H1134" s="47"/>
    </row>
    <row r="1135" spans="2:8" x14ac:dyDescent="0.35">
      <c r="B1135" s="46"/>
      <c r="C1135" s="46"/>
      <c r="D1135" s="46"/>
      <c r="E1135" s="46"/>
      <c r="F1135" s="45"/>
      <c r="H1135" s="47"/>
    </row>
    <row r="1136" spans="2:8" x14ac:dyDescent="0.35">
      <c r="B1136" s="46"/>
      <c r="C1136" s="46"/>
      <c r="D1136" s="46"/>
      <c r="E1136" s="46"/>
      <c r="F1136" s="45"/>
      <c r="H1136" s="47"/>
    </row>
    <row r="1137" spans="2:8" x14ac:dyDescent="0.35">
      <c r="B1137" s="46"/>
      <c r="C1137" s="46"/>
      <c r="D1137" s="46"/>
      <c r="E1137" s="46"/>
      <c r="F1137" s="45"/>
      <c r="H1137" s="47"/>
    </row>
    <row r="1138" spans="2:8" x14ac:dyDescent="0.35">
      <c r="B1138" s="46"/>
      <c r="C1138" s="46"/>
      <c r="D1138" s="46"/>
      <c r="E1138" s="46"/>
      <c r="F1138" s="45"/>
      <c r="H1138" s="47"/>
    </row>
    <row r="1139" spans="2:8" x14ac:dyDescent="0.35">
      <c r="B1139" s="46"/>
      <c r="C1139" s="46"/>
      <c r="D1139" s="46"/>
      <c r="E1139" s="46"/>
      <c r="F1139" s="45"/>
      <c r="H1139" s="47"/>
    </row>
    <row r="1140" spans="2:8" x14ac:dyDescent="0.35">
      <c r="B1140" s="46"/>
      <c r="C1140" s="46"/>
      <c r="D1140" s="46"/>
      <c r="E1140" s="46"/>
      <c r="F1140" s="45"/>
      <c r="H1140" s="47"/>
    </row>
    <row r="1141" spans="2:8" x14ac:dyDescent="0.35">
      <c r="B1141" s="46"/>
      <c r="C1141" s="46"/>
      <c r="D1141" s="46"/>
      <c r="E1141" s="46"/>
      <c r="F1141" s="45"/>
      <c r="H1141" s="47"/>
    </row>
    <row r="1142" spans="2:8" x14ac:dyDescent="0.35">
      <c r="B1142" s="46"/>
      <c r="C1142" s="46"/>
      <c r="D1142" s="46"/>
      <c r="E1142" s="46"/>
      <c r="F1142" s="45"/>
      <c r="H1142" s="47"/>
    </row>
    <row r="1143" spans="2:8" x14ac:dyDescent="0.35">
      <c r="B1143" s="46"/>
      <c r="C1143" s="46"/>
      <c r="D1143" s="46"/>
      <c r="E1143" s="46"/>
      <c r="F1143" s="45"/>
      <c r="H1143" s="47"/>
    </row>
    <row r="1144" spans="2:8" x14ac:dyDescent="0.35">
      <c r="B1144" s="46"/>
      <c r="C1144" s="46"/>
      <c r="D1144" s="46"/>
      <c r="E1144" s="46"/>
      <c r="F1144" s="45"/>
      <c r="H1144" s="47"/>
    </row>
    <row r="1145" spans="2:8" x14ac:dyDescent="0.35">
      <c r="B1145" s="46"/>
      <c r="C1145" s="46"/>
      <c r="D1145" s="46"/>
      <c r="E1145" s="46"/>
      <c r="F1145" s="45"/>
      <c r="H1145" s="47"/>
    </row>
    <row r="1146" spans="2:8" x14ac:dyDescent="0.35">
      <c r="B1146" s="46"/>
      <c r="C1146" s="46"/>
      <c r="D1146" s="46"/>
      <c r="E1146" s="46"/>
      <c r="F1146" s="45"/>
      <c r="H1146" s="47"/>
    </row>
    <row r="1147" spans="2:8" x14ac:dyDescent="0.35">
      <c r="B1147" s="46"/>
      <c r="C1147" s="46"/>
      <c r="D1147" s="46"/>
      <c r="E1147" s="46"/>
      <c r="F1147" s="45"/>
      <c r="H1147" s="47"/>
    </row>
    <row r="1148" spans="2:8" x14ac:dyDescent="0.35">
      <c r="B1148" s="46"/>
      <c r="C1148" s="46"/>
      <c r="D1148" s="46"/>
      <c r="E1148" s="46"/>
      <c r="F1148" s="45"/>
      <c r="H1148" s="47"/>
    </row>
    <row r="1149" spans="2:8" x14ac:dyDescent="0.35">
      <c r="B1149" s="46"/>
      <c r="C1149" s="46"/>
      <c r="D1149" s="46"/>
      <c r="E1149" s="46"/>
      <c r="F1149" s="45"/>
      <c r="H1149" s="47"/>
    </row>
    <row r="1150" spans="2:8" x14ac:dyDescent="0.35">
      <c r="B1150" s="46"/>
      <c r="C1150" s="46"/>
      <c r="D1150" s="46"/>
      <c r="E1150" s="46"/>
      <c r="F1150" s="45"/>
      <c r="H1150" s="47"/>
    </row>
    <row r="1151" spans="2:8" x14ac:dyDescent="0.35">
      <c r="B1151" s="46"/>
      <c r="C1151" s="46"/>
      <c r="D1151" s="46"/>
      <c r="E1151" s="46"/>
      <c r="F1151" s="45"/>
      <c r="H1151" s="47"/>
    </row>
    <row r="1152" spans="2:8" x14ac:dyDescent="0.35">
      <c r="B1152" s="46"/>
      <c r="C1152" s="46"/>
      <c r="D1152" s="46"/>
      <c r="E1152" s="46"/>
      <c r="F1152" s="45"/>
      <c r="H1152" s="47"/>
    </row>
    <row r="1153" spans="2:8" x14ac:dyDescent="0.35">
      <c r="B1153" s="46"/>
      <c r="C1153" s="46"/>
      <c r="D1153" s="46"/>
      <c r="E1153" s="46"/>
      <c r="F1153" s="45"/>
      <c r="H1153" s="47"/>
    </row>
    <row r="1154" spans="2:8" x14ac:dyDescent="0.35">
      <c r="B1154" s="46"/>
      <c r="C1154" s="46"/>
      <c r="D1154" s="46"/>
      <c r="E1154" s="46"/>
      <c r="F1154" s="45"/>
      <c r="H1154" s="47"/>
    </row>
    <row r="1155" spans="2:8" x14ac:dyDescent="0.35">
      <c r="B1155" s="46"/>
      <c r="C1155" s="46"/>
      <c r="D1155" s="46"/>
      <c r="E1155" s="46"/>
      <c r="F1155" s="45"/>
      <c r="H1155" s="47"/>
    </row>
    <row r="1156" spans="2:8" x14ac:dyDescent="0.35">
      <c r="B1156" s="46"/>
      <c r="C1156" s="46"/>
      <c r="D1156" s="46"/>
      <c r="E1156" s="46"/>
      <c r="F1156" s="45"/>
      <c r="H1156" s="47"/>
    </row>
    <row r="1157" spans="2:8" x14ac:dyDescent="0.35">
      <c r="B1157" s="46"/>
      <c r="C1157" s="46"/>
      <c r="D1157" s="46"/>
      <c r="E1157" s="46"/>
      <c r="F1157" s="45"/>
      <c r="H1157" s="47"/>
    </row>
    <row r="1158" spans="2:8" x14ac:dyDescent="0.35">
      <c r="B1158" s="46"/>
      <c r="C1158" s="46"/>
      <c r="D1158" s="46"/>
      <c r="E1158" s="46"/>
      <c r="F1158" s="45"/>
      <c r="H1158" s="47"/>
    </row>
    <row r="1159" spans="2:8" x14ac:dyDescent="0.35">
      <c r="B1159" s="46"/>
      <c r="C1159" s="46"/>
      <c r="D1159" s="46"/>
      <c r="E1159" s="46"/>
      <c r="F1159" s="45"/>
      <c r="H1159" s="47"/>
    </row>
    <row r="1160" spans="2:8" x14ac:dyDescent="0.35">
      <c r="B1160" s="46"/>
      <c r="C1160" s="46"/>
      <c r="D1160" s="46"/>
      <c r="E1160" s="46"/>
      <c r="F1160" s="45"/>
      <c r="H1160" s="47"/>
    </row>
    <row r="1161" spans="2:8" x14ac:dyDescent="0.35">
      <c r="B1161" s="46"/>
      <c r="C1161" s="46"/>
      <c r="D1161" s="46"/>
      <c r="E1161" s="46"/>
      <c r="F1161" s="45"/>
      <c r="H1161" s="47"/>
    </row>
    <row r="1162" spans="2:8" x14ac:dyDescent="0.35">
      <c r="B1162" s="46"/>
      <c r="C1162" s="46"/>
      <c r="D1162" s="46"/>
      <c r="E1162" s="46"/>
      <c r="F1162" s="45"/>
      <c r="H1162" s="47"/>
    </row>
    <row r="1163" spans="2:8" x14ac:dyDescent="0.35">
      <c r="B1163" s="46"/>
      <c r="C1163" s="46"/>
      <c r="D1163" s="46"/>
      <c r="E1163" s="46"/>
      <c r="F1163" s="45"/>
      <c r="H1163" s="47"/>
    </row>
    <row r="1164" spans="2:8" x14ac:dyDescent="0.35">
      <c r="B1164" s="46"/>
      <c r="C1164" s="46"/>
      <c r="D1164" s="46"/>
      <c r="E1164" s="46"/>
      <c r="F1164" s="45"/>
      <c r="H1164" s="47"/>
    </row>
    <row r="1165" spans="2:8" x14ac:dyDescent="0.35">
      <c r="B1165" s="46"/>
      <c r="C1165" s="46"/>
      <c r="D1165" s="46"/>
      <c r="E1165" s="46"/>
      <c r="F1165" s="45"/>
      <c r="H1165" s="47"/>
    </row>
    <row r="1166" spans="2:8" x14ac:dyDescent="0.35">
      <c r="B1166" s="46"/>
      <c r="C1166" s="46"/>
      <c r="D1166" s="46"/>
      <c r="E1166" s="46"/>
      <c r="F1166" s="45"/>
      <c r="H1166" s="47"/>
    </row>
    <row r="1167" spans="2:8" x14ac:dyDescent="0.35">
      <c r="B1167" s="46"/>
      <c r="C1167" s="46"/>
      <c r="D1167" s="46"/>
      <c r="E1167" s="46"/>
      <c r="F1167" s="45"/>
      <c r="H1167" s="47"/>
    </row>
    <row r="1168" spans="2:8" x14ac:dyDescent="0.35">
      <c r="B1168" s="46"/>
      <c r="C1168" s="46"/>
      <c r="D1168" s="46"/>
      <c r="E1168" s="46"/>
      <c r="F1168" s="45"/>
      <c r="H1168" s="47"/>
    </row>
    <row r="1169" spans="2:8" x14ac:dyDescent="0.35">
      <c r="B1169" s="46"/>
      <c r="C1169" s="46"/>
      <c r="D1169" s="46"/>
      <c r="E1169" s="46"/>
      <c r="F1169" s="45"/>
      <c r="H1169" s="47"/>
    </row>
    <row r="1170" spans="2:8" x14ac:dyDescent="0.35">
      <c r="B1170" s="46"/>
      <c r="C1170" s="46"/>
      <c r="D1170" s="46"/>
      <c r="E1170" s="46"/>
      <c r="F1170" s="45"/>
      <c r="H1170" s="47"/>
    </row>
    <row r="1171" spans="2:8" x14ac:dyDescent="0.35">
      <c r="B1171" s="46"/>
      <c r="C1171" s="46"/>
      <c r="D1171" s="46"/>
      <c r="E1171" s="46"/>
      <c r="F1171" s="45"/>
      <c r="H1171" s="47"/>
    </row>
    <row r="1172" spans="2:8" x14ac:dyDescent="0.35">
      <c r="B1172" s="46"/>
      <c r="C1172" s="46"/>
      <c r="D1172" s="46"/>
      <c r="E1172" s="46"/>
      <c r="F1172" s="45"/>
      <c r="H1172" s="47"/>
    </row>
    <row r="1173" spans="2:8" x14ac:dyDescent="0.35">
      <c r="B1173" s="46"/>
      <c r="C1173" s="46"/>
      <c r="D1173" s="46"/>
      <c r="E1173" s="46"/>
      <c r="F1173" s="45"/>
      <c r="H1173" s="47"/>
    </row>
    <row r="1174" spans="2:8" x14ac:dyDescent="0.35">
      <c r="B1174" s="46"/>
      <c r="C1174" s="46"/>
      <c r="D1174" s="46"/>
      <c r="E1174" s="46"/>
      <c r="F1174" s="45"/>
      <c r="H1174" s="47"/>
    </row>
    <row r="1175" spans="2:8" x14ac:dyDescent="0.35">
      <c r="B1175" s="46"/>
      <c r="C1175" s="46"/>
      <c r="D1175" s="46"/>
      <c r="E1175" s="46"/>
      <c r="F1175" s="45"/>
      <c r="H1175" s="47"/>
    </row>
    <row r="1176" spans="2:8" x14ac:dyDescent="0.35">
      <c r="B1176" s="46"/>
      <c r="C1176" s="46"/>
      <c r="D1176" s="46"/>
      <c r="E1176" s="46"/>
      <c r="F1176" s="45"/>
      <c r="H1176" s="47"/>
    </row>
    <row r="1177" spans="2:8" x14ac:dyDescent="0.35">
      <c r="B1177" s="46"/>
      <c r="C1177" s="46"/>
      <c r="D1177" s="46"/>
      <c r="E1177" s="46"/>
      <c r="F1177" s="45"/>
      <c r="H1177" s="47"/>
    </row>
    <row r="1178" spans="2:8" x14ac:dyDescent="0.35">
      <c r="B1178" s="46"/>
      <c r="C1178" s="46"/>
      <c r="D1178" s="46"/>
      <c r="E1178" s="46"/>
      <c r="F1178" s="45"/>
      <c r="H1178" s="47"/>
    </row>
    <row r="1179" spans="2:8" x14ac:dyDescent="0.35">
      <c r="B1179" s="46"/>
      <c r="C1179" s="46"/>
      <c r="D1179" s="46"/>
      <c r="E1179" s="46"/>
      <c r="F1179" s="45"/>
      <c r="H1179" s="47"/>
    </row>
    <row r="1180" spans="2:8" x14ac:dyDescent="0.35">
      <c r="B1180" s="46"/>
      <c r="C1180" s="46"/>
      <c r="D1180" s="46"/>
      <c r="E1180" s="46"/>
      <c r="F1180" s="45"/>
      <c r="H1180" s="47"/>
    </row>
    <row r="1181" spans="2:8" x14ac:dyDescent="0.35">
      <c r="B1181" s="46"/>
      <c r="C1181" s="46"/>
      <c r="D1181" s="46"/>
      <c r="E1181" s="46"/>
      <c r="F1181" s="45"/>
      <c r="H1181" s="47"/>
    </row>
    <row r="1182" spans="2:8" x14ac:dyDescent="0.35">
      <c r="B1182" s="46"/>
      <c r="C1182" s="46"/>
      <c r="D1182" s="46"/>
      <c r="E1182" s="46"/>
      <c r="F1182" s="45"/>
      <c r="H1182" s="47"/>
    </row>
    <row r="1183" spans="2:8" x14ac:dyDescent="0.35">
      <c r="B1183" s="46"/>
      <c r="C1183" s="46"/>
      <c r="D1183" s="46"/>
      <c r="E1183" s="46"/>
      <c r="F1183" s="45"/>
      <c r="H1183" s="47"/>
    </row>
    <row r="1184" spans="2:8" x14ac:dyDescent="0.35">
      <c r="B1184" s="46"/>
      <c r="C1184" s="46"/>
      <c r="D1184" s="46"/>
      <c r="E1184" s="46"/>
      <c r="F1184" s="45"/>
      <c r="H1184" s="47"/>
    </row>
    <row r="1185" spans="2:8" x14ac:dyDescent="0.35">
      <c r="B1185" s="46"/>
      <c r="C1185" s="46"/>
      <c r="D1185" s="46"/>
      <c r="E1185" s="46"/>
      <c r="F1185" s="45"/>
      <c r="H1185" s="47"/>
    </row>
    <row r="1186" spans="2:8" x14ac:dyDescent="0.35">
      <c r="B1186" s="46"/>
      <c r="C1186" s="46"/>
      <c r="D1186" s="46"/>
      <c r="E1186" s="46"/>
      <c r="F1186" s="45"/>
      <c r="H1186" s="47"/>
    </row>
    <row r="1187" spans="2:8" x14ac:dyDescent="0.35">
      <c r="B1187" s="46"/>
      <c r="C1187" s="46"/>
      <c r="D1187" s="46"/>
      <c r="E1187" s="46"/>
      <c r="F1187" s="45"/>
      <c r="H1187" s="47"/>
    </row>
    <row r="1188" spans="2:8" x14ac:dyDescent="0.35">
      <c r="B1188" s="46"/>
      <c r="C1188" s="46"/>
      <c r="D1188" s="46"/>
      <c r="E1188" s="46"/>
      <c r="F1188" s="45"/>
      <c r="H1188" s="47"/>
    </row>
    <row r="1189" spans="2:8" x14ac:dyDescent="0.35">
      <c r="B1189" s="46"/>
      <c r="C1189" s="46"/>
      <c r="D1189" s="46"/>
      <c r="E1189" s="46"/>
      <c r="F1189" s="45"/>
      <c r="H1189" s="47"/>
    </row>
    <row r="1190" spans="2:8" x14ac:dyDescent="0.35">
      <c r="B1190" s="46"/>
      <c r="C1190" s="46"/>
      <c r="D1190" s="46"/>
      <c r="E1190" s="46"/>
      <c r="F1190" s="45"/>
      <c r="H1190" s="47"/>
    </row>
    <row r="1191" spans="2:8" x14ac:dyDescent="0.35">
      <c r="B1191" s="46"/>
      <c r="C1191" s="46"/>
      <c r="D1191" s="46"/>
      <c r="E1191" s="46"/>
      <c r="F1191" s="45"/>
      <c r="H1191" s="47"/>
    </row>
    <row r="1192" spans="2:8" x14ac:dyDescent="0.35">
      <c r="B1192" s="46"/>
      <c r="C1192" s="46"/>
      <c r="D1192" s="46"/>
      <c r="E1192" s="46"/>
      <c r="F1192" s="45"/>
      <c r="H1192" s="47"/>
    </row>
    <row r="1193" spans="2:8" x14ac:dyDescent="0.35">
      <c r="B1193" s="46"/>
      <c r="C1193" s="46"/>
      <c r="D1193" s="46"/>
      <c r="E1193" s="46"/>
      <c r="F1193" s="45"/>
      <c r="H1193" s="47"/>
    </row>
    <row r="1194" spans="2:8" x14ac:dyDescent="0.35">
      <c r="B1194" s="46"/>
      <c r="C1194" s="46"/>
      <c r="D1194" s="46"/>
      <c r="E1194" s="46"/>
      <c r="F1194" s="45"/>
      <c r="H1194" s="47"/>
    </row>
    <row r="1195" spans="2:8" x14ac:dyDescent="0.35">
      <c r="B1195" s="46"/>
      <c r="C1195" s="46"/>
      <c r="D1195" s="46"/>
      <c r="E1195" s="46"/>
      <c r="F1195" s="45"/>
      <c r="H1195" s="47"/>
    </row>
    <row r="1196" spans="2:8" x14ac:dyDescent="0.35">
      <c r="B1196" s="46"/>
      <c r="C1196" s="46"/>
      <c r="D1196" s="46"/>
      <c r="E1196" s="46"/>
      <c r="F1196" s="45"/>
      <c r="H1196" s="47"/>
    </row>
    <row r="1197" spans="2:8" x14ac:dyDescent="0.35">
      <c r="B1197" s="46"/>
      <c r="C1197" s="46"/>
      <c r="D1197" s="46"/>
      <c r="E1197" s="46"/>
      <c r="F1197" s="45"/>
      <c r="H1197" s="47"/>
    </row>
    <row r="1198" spans="2:8" x14ac:dyDescent="0.35">
      <c r="B1198" s="46"/>
      <c r="C1198" s="46"/>
      <c r="D1198" s="46"/>
      <c r="E1198" s="46"/>
      <c r="F1198" s="45"/>
      <c r="H1198" s="47"/>
    </row>
    <row r="1199" spans="2:8" x14ac:dyDescent="0.35">
      <c r="B1199" s="46"/>
      <c r="C1199" s="46"/>
      <c r="D1199" s="46"/>
      <c r="E1199" s="46"/>
      <c r="F1199" s="45"/>
      <c r="H1199" s="47"/>
    </row>
    <row r="1200" spans="2:8" x14ac:dyDescent="0.35">
      <c r="B1200" s="46"/>
      <c r="C1200" s="46"/>
      <c r="D1200" s="46"/>
      <c r="E1200" s="46"/>
      <c r="F1200" s="45"/>
      <c r="H1200" s="47"/>
    </row>
    <row r="1201" spans="2:8" x14ac:dyDescent="0.35">
      <c r="B1201" s="46"/>
      <c r="C1201" s="46"/>
      <c r="D1201" s="46"/>
      <c r="E1201" s="46"/>
      <c r="F1201" s="45"/>
      <c r="H1201" s="47"/>
    </row>
    <row r="1202" spans="2:8" x14ac:dyDescent="0.35">
      <c r="B1202" s="46"/>
      <c r="C1202" s="46"/>
      <c r="D1202" s="46"/>
      <c r="E1202" s="46"/>
      <c r="F1202" s="45"/>
      <c r="H1202" s="47"/>
    </row>
    <row r="1203" spans="2:8" x14ac:dyDescent="0.35">
      <c r="B1203" s="46"/>
      <c r="C1203" s="46"/>
      <c r="D1203" s="46"/>
      <c r="E1203" s="46"/>
      <c r="F1203" s="45"/>
      <c r="H1203" s="47"/>
    </row>
    <row r="1204" spans="2:8" x14ac:dyDescent="0.35">
      <c r="B1204" s="46"/>
      <c r="C1204" s="46"/>
      <c r="D1204" s="46"/>
      <c r="E1204" s="46"/>
      <c r="F1204" s="45"/>
      <c r="H1204" s="47"/>
    </row>
    <row r="1205" spans="2:8" x14ac:dyDescent="0.35">
      <c r="B1205" s="46"/>
      <c r="C1205" s="46"/>
      <c r="D1205" s="46"/>
      <c r="E1205" s="46"/>
      <c r="F1205" s="45"/>
      <c r="H1205" s="47"/>
    </row>
    <row r="1206" spans="2:8" x14ac:dyDescent="0.35">
      <c r="B1206" s="46"/>
      <c r="C1206" s="46"/>
      <c r="D1206" s="46"/>
      <c r="E1206" s="46"/>
      <c r="F1206" s="45"/>
      <c r="H1206" s="47"/>
    </row>
    <row r="1207" spans="2:8" x14ac:dyDescent="0.35">
      <c r="B1207" s="46"/>
      <c r="C1207" s="46"/>
      <c r="D1207" s="46"/>
      <c r="E1207" s="46"/>
      <c r="F1207" s="45"/>
      <c r="H1207" s="47"/>
    </row>
    <row r="1208" spans="2:8" x14ac:dyDescent="0.35">
      <c r="B1208" s="46"/>
      <c r="C1208" s="46"/>
      <c r="D1208" s="46"/>
      <c r="E1208" s="46"/>
      <c r="F1208" s="45"/>
      <c r="H1208" s="47"/>
    </row>
    <row r="1209" spans="2:8" x14ac:dyDescent="0.35">
      <c r="B1209" s="46"/>
      <c r="C1209" s="46"/>
      <c r="D1209" s="46"/>
      <c r="E1209" s="46"/>
      <c r="F1209" s="45"/>
      <c r="H1209" s="47"/>
    </row>
    <row r="1210" spans="2:8" x14ac:dyDescent="0.35">
      <c r="B1210" s="46"/>
      <c r="C1210" s="46"/>
      <c r="D1210" s="46"/>
      <c r="E1210" s="46"/>
      <c r="F1210" s="45"/>
      <c r="H1210" s="47"/>
    </row>
    <row r="1211" spans="2:8" x14ac:dyDescent="0.35">
      <c r="B1211" s="46"/>
      <c r="C1211" s="46"/>
      <c r="D1211" s="46"/>
      <c r="E1211" s="46"/>
      <c r="F1211" s="45"/>
      <c r="H1211" s="47"/>
    </row>
    <row r="1212" spans="2:8" x14ac:dyDescent="0.35">
      <c r="B1212" s="46"/>
      <c r="C1212" s="46"/>
      <c r="D1212" s="46"/>
      <c r="E1212" s="46"/>
      <c r="F1212" s="45"/>
      <c r="H1212" s="47"/>
    </row>
    <row r="1213" spans="2:8" x14ac:dyDescent="0.35">
      <c r="B1213" s="46"/>
      <c r="C1213" s="46"/>
      <c r="D1213" s="46"/>
      <c r="E1213" s="46"/>
      <c r="F1213" s="45"/>
      <c r="H1213" s="47"/>
    </row>
    <row r="1214" spans="2:8" x14ac:dyDescent="0.35">
      <c r="B1214" s="46"/>
      <c r="C1214" s="46"/>
      <c r="D1214" s="46"/>
      <c r="E1214" s="46"/>
      <c r="F1214" s="45"/>
      <c r="H1214" s="47"/>
    </row>
    <row r="1215" spans="2:8" x14ac:dyDescent="0.35">
      <c r="B1215" s="46"/>
      <c r="C1215" s="46"/>
      <c r="D1215" s="46"/>
      <c r="E1215" s="46"/>
      <c r="F1215" s="45"/>
      <c r="H1215" s="47"/>
    </row>
    <row r="1216" spans="2:8" x14ac:dyDescent="0.35">
      <c r="B1216" s="46"/>
      <c r="C1216" s="46"/>
      <c r="D1216" s="46"/>
      <c r="E1216" s="46"/>
      <c r="F1216" s="45"/>
      <c r="H1216" s="47"/>
    </row>
    <row r="1217" spans="2:8" x14ac:dyDescent="0.35">
      <c r="B1217" s="46"/>
      <c r="C1217" s="46"/>
      <c r="D1217" s="46"/>
      <c r="E1217" s="46"/>
      <c r="F1217" s="45"/>
      <c r="H1217" s="47"/>
    </row>
    <row r="1218" spans="2:8" x14ac:dyDescent="0.35">
      <c r="B1218" s="46"/>
      <c r="C1218" s="46"/>
      <c r="D1218" s="46"/>
      <c r="E1218" s="46"/>
      <c r="F1218" s="45"/>
      <c r="H1218" s="47"/>
    </row>
    <row r="1219" spans="2:8" x14ac:dyDescent="0.35">
      <c r="B1219" s="46"/>
      <c r="C1219" s="46"/>
      <c r="D1219" s="46"/>
      <c r="E1219" s="46"/>
      <c r="F1219" s="45"/>
      <c r="H1219" s="47"/>
    </row>
    <row r="1220" spans="2:8" x14ac:dyDescent="0.35">
      <c r="B1220" s="46"/>
      <c r="C1220" s="46"/>
      <c r="D1220" s="46"/>
      <c r="E1220" s="46"/>
      <c r="F1220" s="45"/>
      <c r="H1220" s="47"/>
    </row>
    <row r="1221" spans="2:8" x14ac:dyDescent="0.35">
      <c r="B1221" s="46"/>
      <c r="C1221" s="46"/>
      <c r="D1221" s="46"/>
      <c r="E1221" s="46"/>
      <c r="F1221" s="45"/>
      <c r="H1221" s="47"/>
    </row>
    <row r="1222" spans="2:8" x14ac:dyDescent="0.35">
      <c r="B1222" s="46"/>
      <c r="C1222" s="46"/>
      <c r="D1222" s="46"/>
      <c r="E1222" s="46"/>
      <c r="F1222" s="45"/>
      <c r="H1222" s="47"/>
    </row>
    <row r="1223" spans="2:8" x14ac:dyDescent="0.35">
      <c r="B1223" s="46"/>
      <c r="C1223" s="46"/>
      <c r="D1223" s="46"/>
      <c r="E1223" s="46"/>
      <c r="F1223" s="45"/>
      <c r="H1223" s="47"/>
    </row>
    <row r="1224" spans="2:8" x14ac:dyDescent="0.35">
      <c r="B1224" s="46"/>
      <c r="C1224" s="46"/>
      <c r="D1224" s="46"/>
      <c r="E1224" s="46"/>
      <c r="F1224" s="45"/>
      <c r="H1224" s="47"/>
    </row>
    <row r="1225" spans="2:8" x14ac:dyDescent="0.35">
      <c r="B1225" s="46"/>
      <c r="C1225" s="46"/>
      <c r="D1225" s="46"/>
      <c r="E1225" s="46"/>
      <c r="F1225" s="45"/>
      <c r="H1225" s="47"/>
    </row>
    <row r="1226" spans="2:8" x14ac:dyDescent="0.35">
      <c r="B1226" s="46"/>
      <c r="C1226" s="46"/>
      <c r="D1226" s="46"/>
      <c r="E1226" s="46"/>
      <c r="F1226" s="45"/>
      <c r="H1226" s="47"/>
    </row>
    <row r="1227" spans="2:8" x14ac:dyDescent="0.35">
      <c r="B1227" s="46"/>
      <c r="C1227" s="46"/>
      <c r="D1227" s="46"/>
      <c r="E1227" s="46"/>
      <c r="F1227" s="45"/>
      <c r="H1227" s="47"/>
    </row>
    <row r="1228" spans="2:8" x14ac:dyDescent="0.35">
      <c r="B1228" s="46"/>
      <c r="C1228" s="46"/>
      <c r="D1228" s="46"/>
      <c r="E1228" s="46"/>
      <c r="F1228" s="45"/>
      <c r="H1228" s="47"/>
    </row>
    <row r="1229" spans="2:8" x14ac:dyDescent="0.35">
      <c r="B1229" s="46"/>
      <c r="C1229" s="46"/>
      <c r="D1229" s="46"/>
      <c r="E1229" s="46"/>
      <c r="F1229" s="45"/>
      <c r="H1229" s="47"/>
    </row>
    <row r="1230" spans="2:8" x14ac:dyDescent="0.35">
      <c r="B1230" s="46"/>
      <c r="C1230" s="46"/>
      <c r="D1230" s="46"/>
      <c r="E1230" s="46"/>
      <c r="F1230" s="45"/>
      <c r="H1230" s="47"/>
    </row>
    <row r="1231" spans="2:8" x14ac:dyDescent="0.35">
      <c r="B1231" s="46"/>
      <c r="C1231" s="46"/>
      <c r="D1231" s="46"/>
      <c r="E1231" s="46"/>
      <c r="F1231" s="45"/>
      <c r="H1231" s="47"/>
    </row>
    <row r="1232" spans="2:8" x14ac:dyDescent="0.35">
      <c r="B1232" s="46"/>
      <c r="C1232" s="46"/>
      <c r="D1232" s="46"/>
      <c r="E1232" s="46"/>
      <c r="F1232" s="45"/>
      <c r="H1232" s="47"/>
    </row>
    <row r="1233" spans="2:8" x14ac:dyDescent="0.35">
      <c r="B1233" s="46"/>
      <c r="C1233" s="46"/>
      <c r="D1233" s="46"/>
      <c r="E1233" s="46"/>
      <c r="F1233" s="45"/>
      <c r="H1233" s="47"/>
    </row>
    <row r="1234" spans="2:8" x14ac:dyDescent="0.35">
      <c r="B1234" s="46"/>
      <c r="C1234" s="46"/>
      <c r="D1234" s="46"/>
      <c r="E1234" s="46"/>
      <c r="F1234" s="45"/>
      <c r="H1234" s="47"/>
    </row>
    <row r="1235" spans="2:8" x14ac:dyDescent="0.35">
      <c r="B1235" s="46"/>
      <c r="C1235" s="46"/>
      <c r="D1235" s="46"/>
      <c r="E1235" s="46"/>
      <c r="F1235" s="45"/>
      <c r="H1235" s="47"/>
    </row>
    <row r="1236" spans="2:8" x14ac:dyDescent="0.35">
      <c r="B1236" s="46"/>
      <c r="C1236" s="46"/>
      <c r="D1236" s="46"/>
      <c r="E1236" s="46"/>
      <c r="F1236" s="45"/>
      <c r="H1236" s="47"/>
    </row>
    <row r="1237" spans="2:8" x14ac:dyDescent="0.35">
      <c r="B1237" s="46"/>
      <c r="C1237" s="46"/>
      <c r="D1237" s="46"/>
      <c r="E1237" s="46"/>
      <c r="F1237" s="45"/>
      <c r="H1237" s="47"/>
    </row>
    <row r="1238" spans="2:8" x14ac:dyDescent="0.35">
      <c r="B1238" s="46"/>
      <c r="C1238" s="46"/>
      <c r="D1238" s="46"/>
      <c r="E1238" s="46"/>
      <c r="F1238" s="45"/>
      <c r="H1238" s="47"/>
    </row>
    <row r="1239" spans="2:8" x14ac:dyDescent="0.35">
      <c r="B1239" s="46"/>
      <c r="C1239" s="46"/>
      <c r="D1239" s="46"/>
      <c r="E1239" s="46"/>
      <c r="F1239" s="45"/>
      <c r="H1239" s="47"/>
    </row>
    <row r="1240" spans="2:8" x14ac:dyDescent="0.35">
      <c r="B1240" s="46"/>
      <c r="C1240" s="46"/>
      <c r="D1240" s="46"/>
      <c r="E1240" s="46"/>
      <c r="F1240" s="45"/>
      <c r="H1240" s="47"/>
    </row>
    <row r="1241" spans="2:8" x14ac:dyDescent="0.35">
      <c r="B1241" s="46"/>
      <c r="C1241" s="46"/>
      <c r="D1241" s="46"/>
      <c r="E1241" s="46"/>
      <c r="F1241" s="45"/>
      <c r="H1241" s="47"/>
    </row>
    <row r="1242" spans="2:8" x14ac:dyDescent="0.35">
      <c r="B1242" s="46"/>
      <c r="C1242" s="46"/>
      <c r="D1242" s="46"/>
      <c r="E1242" s="46"/>
      <c r="F1242" s="45"/>
      <c r="H1242" s="47"/>
    </row>
    <row r="1243" spans="2:8" x14ac:dyDescent="0.35">
      <c r="B1243" s="46"/>
      <c r="C1243" s="46"/>
      <c r="D1243" s="46"/>
      <c r="E1243" s="46"/>
      <c r="F1243" s="45"/>
      <c r="H1243" s="47"/>
    </row>
    <row r="1244" spans="2:8" x14ac:dyDescent="0.35">
      <c r="B1244" s="46"/>
      <c r="C1244" s="46"/>
      <c r="D1244" s="46"/>
      <c r="E1244" s="46"/>
      <c r="F1244" s="45"/>
      <c r="H1244" s="47"/>
    </row>
    <row r="1245" spans="2:8" x14ac:dyDescent="0.35">
      <c r="B1245" s="46"/>
      <c r="C1245" s="46"/>
      <c r="D1245" s="46"/>
      <c r="E1245" s="46"/>
      <c r="F1245" s="45"/>
      <c r="H1245" s="47"/>
    </row>
    <row r="1246" spans="2:8" x14ac:dyDescent="0.35">
      <c r="B1246" s="46"/>
      <c r="C1246" s="46"/>
      <c r="D1246" s="46"/>
      <c r="E1246" s="46"/>
      <c r="F1246" s="45"/>
      <c r="H1246" s="47"/>
    </row>
    <row r="1247" spans="2:8" x14ac:dyDescent="0.35">
      <c r="B1247" s="46"/>
      <c r="C1247" s="46"/>
      <c r="D1247" s="46"/>
      <c r="E1247" s="46"/>
      <c r="F1247" s="45"/>
      <c r="H1247" s="47"/>
    </row>
    <row r="1248" spans="2:8" x14ac:dyDescent="0.35">
      <c r="B1248" s="46"/>
      <c r="C1248" s="46"/>
      <c r="D1248" s="46"/>
      <c r="E1248" s="46"/>
      <c r="F1248" s="45"/>
      <c r="H1248" s="47"/>
    </row>
    <row r="1249" spans="2:8" x14ac:dyDescent="0.35">
      <c r="B1249" s="46"/>
      <c r="C1249" s="46"/>
      <c r="D1249" s="46"/>
      <c r="E1249" s="46"/>
      <c r="F1249" s="45"/>
      <c r="H1249" s="47"/>
    </row>
    <row r="1250" spans="2:8" x14ac:dyDescent="0.35">
      <c r="B1250" s="46"/>
      <c r="C1250" s="46"/>
      <c r="D1250" s="46"/>
      <c r="E1250" s="46"/>
      <c r="F1250" s="45"/>
      <c r="H1250" s="47"/>
    </row>
    <row r="1251" spans="2:8" x14ac:dyDescent="0.35">
      <c r="B1251" s="46"/>
      <c r="C1251" s="46"/>
      <c r="D1251" s="46"/>
      <c r="E1251" s="46"/>
      <c r="F1251" s="45"/>
      <c r="H1251" s="47"/>
    </row>
    <row r="1252" spans="2:8" x14ac:dyDescent="0.35">
      <c r="B1252" s="46"/>
      <c r="C1252" s="46"/>
      <c r="D1252" s="46"/>
      <c r="E1252" s="46"/>
      <c r="F1252" s="45"/>
      <c r="H1252" s="47"/>
    </row>
    <row r="1253" spans="2:8" x14ac:dyDescent="0.35">
      <c r="B1253" s="46"/>
      <c r="C1253" s="46"/>
      <c r="D1253" s="46"/>
      <c r="E1253" s="46"/>
      <c r="F1253" s="45"/>
      <c r="H1253" s="47"/>
    </row>
    <row r="1254" spans="2:8" x14ac:dyDescent="0.35">
      <c r="B1254" s="46"/>
      <c r="C1254" s="46"/>
      <c r="D1254" s="46"/>
      <c r="E1254" s="46"/>
      <c r="F1254" s="45"/>
      <c r="H1254" s="47"/>
    </row>
    <row r="1255" spans="2:8" x14ac:dyDescent="0.35">
      <c r="B1255" s="46"/>
      <c r="C1255" s="46"/>
      <c r="D1255" s="46"/>
      <c r="E1255" s="46"/>
      <c r="F1255" s="45"/>
      <c r="H1255" s="47"/>
    </row>
    <row r="1256" spans="2:8" x14ac:dyDescent="0.35">
      <c r="B1256" s="46"/>
      <c r="C1256" s="46"/>
      <c r="D1256" s="46"/>
      <c r="E1256" s="46"/>
      <c r="F1256" s="45"/>
      <c r="H1256" s="47"/>
    </row>
    <row r="1257" spans="2:8" x14ac:dyDescent="0.35">
      <c r="B1257" s="46"/>
      <c r="C1257" s="46"/>
      <c r="D1257" s="46"/>
      <c r="E1257" s="46"/>
      <c r="F1257" s="45"/>
      <c r="H1257" s="47"/>
    </row>
    <row r="1258" spans="2:8" x14ac:dyDescent="0.35">
      <c r="B1258" s="46"/>
      <c r="C1258" s="46"/>
      <c r="D1258" s="46"/>
      <c r="E1258" s="46"/>
      <c r="F1258" s="45"/>
      <c r="H1258" s="47"/>
    </row>
    <row r="1259" spans="2:8" x14ac:dyDescent="0.35">
      <c r="B1259" s="46"/>
      <c r="C1259" s="46"/>
      <c r="D1259" s="46"/>
      <c r="E1259" s="46"/>
      <c r="F1259" s="45"/>
      <c r="H1259" s="47"/>
    </row>
    <row r="1260" spans="2:8" x14ac:dyDescent="0.35">
      <c r="B1260" s="46"/>
      <c r="C1260" s="46"/>
      <c r="D1260" s="46"/>
      <c r="E1260" s="46"/>
      <c r="F1260" s="45"/>
      <c r="H1260" s="47"/>
    </row>
    <row r="1261" spans="2:8" x14ac:dyDescent="0.35">
      <c r="B1261" s="46"/>
      <c r="C1261" s="46"/>
      <c r="D1261" s="46"/>
      <c r="E1261" s="46"/>
      <c r="F1261" s="45"/>
      <c r="H1261" s="47"/>
    </row>
    <row r="1262" spans="2:8" x14ac:dyDescent="0.35">
      <c r="B1262" s="46"/>
      <c r="C1262" s="46"/>
      <c r="D1262" s="46"/>
      <c r="E1262" s="46"/>
      <c r="F1262" s="45"/>
      <c r="H1262" s="47"/>
    </row>
    <row r="1263" spans="2:8" x14ac:dyDescent="0.35">
      <c r="B1263" s="46"/>
      <c r="C1263" s="46"/>
      <c r="D1263" s="46"/>
      <c r="E1263" s="46"/>
      <c r="F1263" s="45"/>
      <c r="H1263" s="47"/>
    </row>
    <row r="1264" spans="2:8" x14ac:dyDescent="0.35">
      <c r="B1264" s="46"/>
      <c r="C1264" s="46"/>
      <c r="D1264" s="46"/>
      <c r="E1264" s="46"/>
      <c r="F1264" s="45"/>
      <c r="H1264" s="47"/>
    </row>
    <row r="1265" spans="2:8" x14ac:dyDescent="0.35">
      <c r="B1265" s="46"/>
      <c r="C1265" s="46"/>
      <c r="D1265" s="46"/>
      <c r="E1265" s="46"/>
      <c r="F1265" s="45"/>
      <c r="H1265" s="47"/>
    </row>
    <row r="1266" spans="2:8" x14ac:dyDescent="0.35">
      <c r="B1266" s="46"/>
      <c r="C1266" s="46"/>
      <c r="D1266" s="46"/>
      <c r="E1266" s="46"/>
      <c r="F1266" s="45"/>
      <c r="H1266" s="47"/>
    </row>
    <row r="1267" spans="2:8" x14ac:dyDescent="0.35">
      <c r="B1267" s="46"/>
      <c r="C1267" s="46"/>
      <c r="D1267" s="46"/>
      <c r="E1267" s="46"/>
      <c r="F1267" s="45"/>
      <c r="H1267" s="47"/>
    </row>
    <row r="1268" spans="2:8" x14ac:dyDescent="0.35">
      <c r="B1268" s="46"/>
      <c r="C1268" s="46"/>
      <c r="D1268" s="46"/>
      <c r="E1268" s="46"/>
      <c r="F1268" s="45"/>
      <c r="H1268" s="47"/>
    </row>
    <row r="1269" spans="2:8" x14ac:dyDescent="0.35">
      <c r="B1269" s="46"/>
      <c r="C1269" s="46"/>
      <c r="D1269" s="46"/>
      <c r="E1269" s="46"/>
      <c r="F1269" s="45"/>
      <c r="H1269" s="47"/>
    </row>
    <row r="1270" spans="2:8" x14ac:dyDescent="0.35">
      <c r="B1270" s="46"/>
      <c r="C1270" s="46"/>
      <c r="D1270" s="46"/>
      <c r="E1270" s="46"/>
      <c r="F1270" s="45"/>
      <c r="H1270" s="47"/>
    </row>
    <row r="1271" spans="2:8" x14ac:dyDescent="0.35">
      <c r="B1271" s="46"/>
      <c r="C1271" s="46"/>
      <c r="D1271" s="46"/>
      <c r="E1271" s="46"/>
      <c r="F1271" s="45"/>
      <c r="H1271" s="47"/>
    </row>
    <row r="1272" spans="2:8" x14ac:dyDescent="0.35">
      <c r="B1272" s="46"/>
      <c r="C1272" s="46"/>
      <c r="D1272" s="46"/>
      <c r="E1272" s="46"/>
      <c r="F1272" s="45"/>
      <c r="H1272" s="47"/>
    </row>
    <row r="1273" spans="2:8" x14ac:dyDescent="0.35">
      <c r="B1273" s="46"/>
      <c r="C1273" s="46"/>
      <c r="D1273" s="46"/>
      <c r="E1273" s="46"/>
      <c r="F1273" s="45"/>
      <c r="H1273" s="47"/>
    </row>
    <row r="1274" spans="2:8" x14ac:dyDescent="0.35">
      <c r="B1274" s="46"/>
      <c r="C1274" s="46"/>
      <c r="D1274" s="46"/>
      <c r="E1274" s="46"/>
      <c r="F1274" s="45"/>
      <c r="H1274" s="47"/>
    </row>
    <row r="1275" spans="2:8" x14ac:dyDescent="0.35">
      <c r="B1275" s="46"/>
      <c r="C1275" s="46"/>
      <c r="D1275" s="46"/>
      <c r="E1275" s="46"/>
      <c r="F1275" s="45"/>
      <c r="H1275" s="47"/>
    </row>
    <row r="1276" spans="2:8" x14ac:dyDescent="0.35">
      <c r="B1276" s="46"/>
      <c r="C1276" s="46"/>
      <c r="D1276" s="46"/>
      <c r="E1276" s="46"/>
      <c r="F1276" s="45"/>
      <c r="H1276" s="47"/>
    </row>
    <row r="1277" spans="2:8" x14ac:dyDescent="0.35">
      <c r="B1277" s="46"/>
      <c r="C1277" s="46"/>
      <c r="D1277" s="46"/>
      <c r="E1277" s="46"/>
      <c r="F1277" s="45"/>
      <c r="H1277" s="47"/>
    </row>
    <row r="1278" spans="2:8" x14ac:dyDescent="0.35">
      <c r="B1278" s="46"/>
      <c r="C1278" s="46"/>
      <c r="D1278" s="46"/>
      <c r="E1278" s="46"/>
      <c r="F1278" s="45"/>
      <c r="H1278" s="47"/>
    </row>
    <row r="1279" spans="2:8" x14ac:dyDescent="0.35">
      <c r="B1279" s="46"/>
      <c r="C1279" s="46"/>
      <c r="D1279" s="46"/>
      <c r="E1279" s="46"/>
      <c r="F1279" s="45"/>
      <c r="H1279" s="47"/>
    </row>
    <row r="1280" spans="2:8" x14ac:dyDescent="0.35">
      <c r="B1280" s="46"/>
      <c r="C1280" s="46"/>
      <c r="D1280" s="46"/>
      <c r="E1280" s="46"/>
      <c r="F1280" s="45"/>
      <c r="H1280" s="47"/>
    </row>
    <row r="1281" spans="2:8" x14ac:dyDescent="0.35">
      <c r="B1281" s="46"/>
      <c r="C1281" s="46"/>
      <c r="D1281" s="46"/>
      <c r="E1281" s="46"/>
      <c r="F1281" s="45"/>
      <c r="H1281" s="47"/>
    </row>
    <row r="1282" spans="2:8" x14ac:dyDescent="0.35">
      <c r="B1282" s="46"/>
      <c r="C1282" s="46"/>
      <c r="D1282" s="46"/>
      <c r="E1282" s="46"/>
      <c r="F1282" s="45"/>
      <c r="H1282" s="47"/>
    </row>
    <row r="1283" spans="2:8" x14ac:dyDescent="0.35">
      <c r="B1283" s="46"/>
      <c r="C1283" s="46"/>
      <c r="D1283" s="46"/>
      <c r="E1283" s="46"/>
      <c r="F1283" s="45"/>
      <c r="H1283" s="47"/>
    </row>
    <row r="1284" spans="2:8" x14ac:dyDescent="0.35">
      <c r="B1284" s="46"/>
      <c r="C1284" s="46"/>
      <c r="D1284" s="46"/>
      <c r="E1284" s="46"/>
      <c r="F1284" s="45"/>
      <c r="H1284" s="47"/>
    </row>
    <row r="1285" spans="2:8" x14ac:dyDescent="0.35">
      <c r="B1285" s="46"/>
      <c r="C1285" s="46"/>
      <c r="D1285" s="46"/>
      <c r="E1285" s="46"/>
      <c r="F1285" s="45"/>
      <c r="H1285" s="47"/>
    </row>
    <row r="1286" spans="2:8" x14ac:dyDescent="0.35">
      <c r="B1286" s="46"/>
      <c r="C1286" s="46"/>
      <c r="D1286" s="46"/>
      <c r="E1286" s="46"/>
      <c r="F1286" s="45"/>
      <c r="H1286" s="47"/>
    </row>
    <row r="1287" spans="2:8" x14ac:dyDescent="0.35">
      <c r="B1287" s="46"/>
      <c r="C1287" s="46"/>
      <c r="D1287" s="46"/>
      <c r="E1287" s="46"/>
      <c r="F1287" s="45"/>
      <c r="H1287" s="47"/>
    </row>
    <row r="1288" spans="2:8" x14ac:dyDescent="0.35">
      <c r="B1288" s="46"/>
      <c r="C1288" s="46"/>
      <c r="D1288" s="46"/>
      <c r="E1288" s="46"/>
      <c r="F1288" s="45"/>
      <c r="H1288" s="47"/>
    </row>
    <row r="1289" spans="2:8" x14ac:dyDescent="0.35">
      <c r="B1289" s="46"/>
      <c r="C1289" s="46"/>
      <c r="D1289" s="46"/>
      <c r="E1289" s="46"/>
      <c r="F1289" s="45"/>
      <c r="H1289" s="47"/>
    </row>
    <row r="1290" spans="2:8" x14ac:dyDescent="0.35">
      <c r="B1290" s="46"/>
      <c r="C1290" s="46"/>
      <c r="D1290" s="46"/>
      <c r="E1290" s="46"/>
      <c r="F1290" s="45"/>
      <c r="H1290" s="47"/>
    </row>
    <row r="1291" spans="2:8" x14ac:dyDescent="0.35">
      <c r="B1291" s="46"/>
      <c r="C1291" s="46"/>
      <c r="D1291" s="46"/>
      <c r="E1291" s="46"/>
      <c r="F1291" s="45"/>
      <c r="H1291" s="47"/>
    </row>
    <row r="1292" spans="2:8" x14ac:dyDescent="0.35">
      <c r="B1292" s="46"/>
      <c r="C1292" s="46"/>
      <c r="D1292" s="46"/>
      <c r="E1292" s="46"/>
      <c r="F1292" s="45"/>
      <c r="H1292" s="47"/>
    </row>
    <row r="1293" spans="2:8" x14ac:dyDescent="0.35">
      <c r="B1293" s="46"/>
      <c r="C1293" s="46"/>
      <c r="D1293" s="46"/>
      <c r="E1293" s="46"/>
      <c r="F1293" s="45"/>
      <c r="H1293" s="47"/>
    </row>
    <row r="1294" spans="2:8" x14ac:dyDescent="0.35">
      <c r="B1294" s="46"/>
      <c r="C1294" s="46"/>
      <c r="D1294" s="46"/>
      <c r="E1294" s="46"/>
      <c r="F1294" s="45"/>
      <c r="H1294" s="47"/>
    </row>
    <row r="1295" spans="2:8" x14ac:dyDescent="0.35">
      <c r="B1295" s="46"/>
      <c r="C1295" s="46"/>
      <c r="D1295" s="46"/>
      <c r="E1295" s="46"/>
      <c r="F1295" s="45"/>
      <c r="H1295" s="47"/>
    </row>
    <row r="1296" spans="2:8" x14ac:dyDescent="0.35">
      <c r="B1296" s="46"/>
      <c r="C1296" s="46"/>
      <c r="D1296" s="46"/>
      <c r="E1296" s="46"/>
      <c r="F1296" s="45"/>
      <c r="H1296" s="47"/>
    </row>
    <row r="1297" spans="2:8" x14ac:dyDescent="0.35">
      <c r="B1297" s="46"/>
      <c r="C1297" s="46"/>
      <c r="D1297" s="46"/>
      <c r="E1297" s="46"/>
      <c r="F1297" s="45"/>
      <c r="H1297" s="47"/>
    </row>
    <row r="1298" spans="2:8" x14ac:dyDescent="0.35">
      <c r="B1298" s="46"/>
      <c r="C1298" s="46"/>
      <c r="D1298" s="46"/>
      <c r="E1298" s="46"/>
      <c r="F1298" s="45"/>
      <c r="H1298" s="47"/>
    </row>
    <row r="1299" spans="2:8" x14ac:dyDescent="0.35">
      <c r="B1299" s="46"/>
      <c r="C1299" s="46"/>
      <c r="D1299" s="46"/>
      <c r="E1299" s="46"/>
      <c r="F1299" s="45"/>
      <c r="H1299" s="47"/>
    </row>
    <row r="1300" spans="2:8" x14ac:dyDescent="0.35">
      <c r="B1300" s="46"/>
      <c r="C1300" s="46"/>
      <c r="D1300" s="46"/>
      <c r="E1300" s="46"/>
      <c r="F1300" s="45"/>
      <c r="H1300" s="47"/>
    </row>
    <row r="1301" spans="2:8" x14ac:dyDescent="0.35">
      <c r="B1301" s="46"/>
      <c r="C1301" s="46"/>
      <c r="D1301" s="46"/>
      <c r="E1301" s="46"/>
      <c r="F1301" s="45"/>
      <c r="H1301" s="47"/>
    </row>
    <row r="1302" spans="2:8" x14ac:dyDescent="0.35">
      <c r="B1302" s="46"/>
      <c r="C1302" s="46"/>
      <c r="D1302" s="46"/>
      <c r="E1302" s="46"/>
      <c r="F1302" s="45"/>
      <c r="H1302" s="47"/>
    </row>
    <row r="1303" spans="2:8" x14ac:dyDescent="0.35">
      <c r="B1303" s="46"/>
      <c r="C1303" s="46"/>
      <c r="D1303" s="46"/>
      <c r="E1303" s="46"/>
      <c r="F1303" s="45"/>
      <c r="H1303" s="47"/>
    </row>
    <row r="1304" spans="2:8" x14ac:dyDescent="0.35">
      <c r="B1304" s="46"/>
      <c r="C1304" s="46"/>
      <c r="D1304" s="46"/>
      <c r="E1304" s="46"/>
      <c r="F1304" s="45"/>
      <c r="H1304" s="47"/>
    </row>
    <row r="1305" spans="2:8" x14ac:dyDescent="0.35">
      <c r="B1305" s="46"/>
      <c r="C1305" s="46"/>
      <c r="D1305" s="46"/>
      <c r="E1305" s="46"/>
      <c r="F1305" s="45"/>
      <c r="H1305" s="47"/>
    </row>
    <row r="1306" spans="2:8" x14ac:dyDescent="0.35">
      <c r="B1306" s="46"/>
      <c r="C1306" s="46"/>
      <c r="D1306" s="46"/>
      <c r="E1306" s="46"/>
      <c r="F1306" s="45"/>
      <c r="H1306" s="47"/>
    </row>
    <row r="1307" spans="2:8" x14ac:dyDescent="0.35">
      <c r="B1307" s="46"/>
      <c r="C1307" s="46"/>
      <c r="D1307" s="46"/>
      <c r="E1307" s="46"/>
      <c r="F1307" s="45"/>
      <c r="H1307" s="47"/>
    </row>
    <row r="1308" spans="2:8" x14ac:dyDescent="0.35">
      <c r="B1308" s="46"/>
      <c r="C1308" s="46"/>
      <c r="D1308" s="46"/>
      <c r="E1308" s="46"/>
      <c r="F1308" s="45"/>
      <c r="H1308" s="47"/>
    </row>
    <row r="1309" spans="2:8" x14ac:dyDescent="0.35">
      <c r="B1309" s="46"/>
      <c r="C1309" s="46"/>
      <c r="D1309" s="46"/>
      <c r="E1309" s="46"/>
      <c r="F1309" s="45"/>
      <c r="H1309" s="47"/>
    </row>
    <row r="1310" spans="2:8" x14ac:dyDescent="0.35">
      <c r="B1310" s="46"/>
      <c r="C1310" s="46"/>
      <c r="D1310" s="46"/>
      <c r="E1310" s="46"/>
      <c r="F1310" s="45"/>
      <c r="H1310" s="47"/>
    </row>
    <row r="1311" spans="2:8" x14ac:dyDescent="0.35">
      <c r="B1311" s="46"/>
      <c r="C1311" s="46"/>
      <c r="D1311" s="46"/>
      <c r="E1311" s="46"/>
      <c r="F1311" s="45"/>
      <c r="H1311" s="47"/>
    </row>
    <row r="1312" spans="2:8" x14ac:dyDescent="0.35">
      <c r="B1312" s="46"/>
      <c r="C1312" s="46"/>
      <c r="D1312" s="46"/>
      <c r="E1312" s="46"/>
      <c r="F1312" s="45"/>
      <c r="H1312" s="47"/>
    </row>
    <row r="1313" spans="2:8" x14ac:dyDescent="0.35">
      <c r="B1313" s="46"/>
      <c r="C1313" s="46"/>
      <c r="D1313" s="46"/>
      <c r="E1313" s="46"/>
      <c r="F1313" s="45"/>
      <c r="H1313" s="47"/>
    </row>
    <row r="1314" spans="2:8" x14ac:dyDescent="0.35">
      <c r="B1314" s="46"/>
      <c r="C1314" s="46"/>
      <c r="D1314" s="46"/>
      <c r="E1314" s="46"/>
      <c r="F1314" s="45"/>
      <c r="H1314" s="47"/>
    </row>
    <row r="1315" spans="2:8" x14ac:dyDescent="0.35">
      <c r="B1315" s="46"/>
      <c r="C1315" s="46"/>
      <c r="D1315" s="46"/>
      <c r="E1315" s="46"/>
      <c r="F1315" s="45"/>
      <c r="H1315" s="47"/>
    </row>
    <row r="1316" spans="2:8" x14ac:dyDescent="0.35">
      <c r="B1316" s="46"/>
      <c r="C1316" s="46"/>
      <c r="D1316" s="46"/>
      <c r="E1316" s="46"/>
      <c r="F1316" s="45"/>
      <c r="H1316" s="47"/>
    </row>
    <row r="1317" spans="2:8" x14ac:dyDescent="0.35">
      <c r="B1317" s="46"/>
      <c r="C1317" s="46"/>
      <c r="D1317" s="46"/>
      <c r="E1317" s="46"/>
      <c r="F1317" s="45"/>
      <c r="H1317" s="47"/>
    </row>
    <row r="1318" spans="2:8" x14ac:dyDescent="0.35">
      <c r="B1318" s="46"/>
      <c r="C1318" s="46"/>
      <c r="D1318" s="46"/>
      <c r="E1318" s="46"/>
      <c r="F1318" s="45"/>
      <c r="H1318" s="47"/>
    </row>
    <row r="1319" spans="2:8" x14ac:dyDescent="0.35">
      <c r="B1319" s="46"/>
      <c r="C1319" s="46"/>
      <c r="D1319" s="46"/>
      <c r="E1319" s="46"/>
      <c r="F1319" s="45"/>
      <c r="H1319" s="47"/>
    </row>
    <row r="1320" spans="2:8" x14ac:dyDescent="0.35">
      <c r="B1320" s="46"/>
      <c r="C1320" s="46"/>
      <c r="D1320" s="46"/>
      <c r="E1320" s="46"/>
      <c r="F1320" s="45"/>
      <c r="H1320" s="47"/>
    </row>
    <row r="1321" spans="2:8" x14ac:dyDescent="0.35">
      <c r="B1321" s="46"/>
      <c r="C1321" s="46"/>
      <c r="D1321" s="46"/>
      <c r="E1321" s="46"/>
      <c r="F1321" s="45"/>
      <c r="H1321" s="47"/>
    </row>
    <row r="1322" spans="2:8" x14ac:dyDescent="0.35">
      <c r="B1322" s="46"/>
      <c r="C1322" s="46"/>
      <c r="D1322" s="46"/>
      <c r="E1322" s="46"/>
      <c r="F1322" s="45"/>
      <c r="H1322" s="47"/>
    </row>
    <row r="1323" spans="2:8" x14ac:dyDescent="0.35">
      <c r="B1323" s="46"/>
      <c r="C1323" s="46"/>
      <c r="D1323" s="46"/>
      <c r="E1323" s="46"/>
      <c r="F1323" s="45"/>
      <c r="H1323" s="47"/>
    </row>
    <row r="1324" spans="2:8" x14ac:dyDescent="0.35">
      <c r="B1324" s="46"/>
      <c r="C1324" s="46"/>
      <c r="D1324" s="46"/>
      <c r="E1324" s="46"/>
      <c r="F1324" s="45"/>
      <c r="H1324" s="47"/>
    </row>
    <row r="1325" spans="2:8" x14ac:dyDescent="0.35">
      <c r="B1325" s="46"/>
      <c r="C1325" s="46"/>
      <c r="D1325" s="46"/>
      <c r="E1325" s="46"/>
      <c r="F1325" s="45"/>
      <c r="H1325" s="47"/>
    </row>
    <row r="1326" spans="2:8" x14ac:dyDescent="0.35">
      <c r="B1326" s="46"/>
      <c r="C1326" s="46"/>
      <c r="D1326" s="46"/>
      <c r="E1326" s="46"/>
      <c r="F1326" s="45"/>
      <c r="H1326" s="47"/>
    </row>
    <row r="1327" spans="2:8" x14ac:dyDescent="0.35">
      <c r="B1327" s="46"/>
      <c r="C1327" s="46"/>
      <c r="D1327" s="46"/>
      <c r="E1327" s="46"/>
      <c r="F1327" s="45"/>
      <c r="H1327" s="47"/>
    </row>
    <row r="1328" spans="2:8" x14ac:dyDescent="0.35">
      <c r="B1328" s="46"/>
      <c r="C1328" s="46"/>
      <c r="D1328" s="46"/>
      <c r="E1328" s="46"/>
      <c r="F1328" s="45"/>
      <c r="H1328" s="47"/>
    </row>
    <row r="1329" spans="2:8" x14ac:dyDescent="0.35">
      <c r="B1329" s="46"/>
      <c r="C1329" s="46"/>
      <c r="D1329" s="46"/>
      <c r="E1329" s="46"/>
      <c r="F1329" s="45"/>
      <c r="H1329" s="47"/>
    </row>
    <row r="1330" spans="2:8" x14ac:dyDescent="0.35">
      <c r="B1330" s="46"/>
      <c r="C1330" s="46"/>
      <c r="D1330" s="46"/>
      <c r="E1330" s="46"/>
      <c r="F1330" s="45"/>
      <c r="H1330" s="47"/>
    </row>
    <row r="1331" spans="2:8" x14ac:dyDescent="0.35">
      <c r="B1331" s="46"/>
      <c r="C1331" s="46"/>
      <c r="D1331" s="46"/>
      <c r="E1331" s="46"/>
      <c r="F1331" s="45"/>
      <c r="H1331" s="47"/>
    </row>
    <row r="1332" spans="2:8" x14ac:dyDescent="0.35">
      <c r="B1332" s="46"/>
      <c r="C1332" s="46"/>
      <c r="D1332" s="46"/>
      <c r="E1332" s="46"/>
      <c r="F1332" s="45"/>
      <c r="H1332" s="47"/>
    </row>
    <row r="1333" spans="2:8" x14ac:dyDescent="0.35">
      <c r="B1333" s="46"/>
      <c r="C1333" s="46"/>
      <c r="D1333" s="46"/>
      <c r="E1333" s="46"/>
      <c r="F1333" s="45"/>
      <c r="H1333" s="47"/>
    </row>
    <row r="1334" spans="2:8" x14ac:dyDescent="0.35">
      <c r="B1334" s="46"/>
      <c r="C1334" s="46"/>
      <c r="D1334" s="46"/>
      <c r="E1334" s="46"/>
      <c r="F1334" s="45"/>
      <c r="H1334" s="47"/>
    </row>
    <row r="1335" spans="2:8" x14ac:dyDescent="0.35">
      <c r="B1335" s="46"/>
      <c r="C1335" s="46"/>
      <c r="D1335" s="46"/>
      <c r="E1335" s="46"/>
      <c r="F1335" s="45"/>
      <c r="H1335" s="47"/>
    </row>
    <row r="1336" spans="2:8" x14ac:dyDescent="0.35">
      <c r="B1336" s="46"/>
      <c r="C1336" s="46"/>
      <c r="D1336" s="46"/>
      <c r="E1336" s="46"/>
      <c r="F1336" s="45"/>
      <c r="H1336" s="47"/>
    </row>
    <row r="1337" spans="2:8" x14ac:dyDescent="0.35">
      <c r="B1337" s="46"/>
      <c r="C1337" s="46"/>
      <c r="D1337" s="46"/>
      <c r="E1337" s="46"/>
      <c r="F1337" s="45"/>
      <c r="H1337" s="47"/>
    </row>
    <row r="1338" spans="2:8" x14ac:dyDescent="0.35">
      <c r="B1338" s="46"/>
      <c r="C1338" s="46"/>
      <c r="D1338" s="46"/>
      <c r="E1338" s="46"/>
      <c r="F1338" s="45"/>
      <c r="H1338" s="47"/>
    </row>
    <row r="1339" spans="2:8" x14ac:dyDescent="0.35">
      <c r="B1339" s="46"/>
      <c r="C1339" s="46"/>
      <c r="D1339" s="46"/>
      <c r="E1339" s="46"/>
      <c r="F1339" s="45"/>
      <c r="H1339" s="47"/>
    </row>
    <row r="1340" spans="2:8" x14ac:dyDescent="0.35">
      <c r="B1340" s="46"/>
      <c r="C1340" s="46"/>
      <c r="D1340" s="46"/>
      <c r="E1340" s="46"/>
      <c r="F1340" s="45"/>
      <c r="H1340" s="47"/>
    </row>
    <row r="1341" spans="2:8" x14ac:dyDescent="0.35">
      <c r="B1341" s="46"/>
      <c r="C1341" s="46"/>
      <c r="D1341" s="46"/>
      <c r="E1341" s="46"/>
      <c r="F1341" s="45"/>
      <c r="H1341" s="47"/>
    </row>
    <row r="1342" spans="2:8" x14ac:dyDescent="0.35">
      <c r="B1342" s="46"/>
      <c r="C1342" s="46"/>
      <c r="D1342" s="46"/>
      <c r="E1342" s="46"/>
      <c r="F1342" s="45"/>
      <c r="H1342" s="47"/>
    </row>
    <row r="1343" spans="2:8" x14ac:dyDescent="0.35">
      <c r="B1343" s="46"/>
      <c r="C1343" s="46"/>
      <c r="D1343" s="46"/>
      <c r="E1343" s="46"/>
      <c r="F1343" s="45"/>
      <c r="H1343" s="47"/>
    </row>
    <row r="1344" spans="2:8" x14ac:dyDescent="0.35">
      <c r="B1344" s="46"/>
      <c r="C1344" s="46"/>
      <c r="D1344" s="46"/>
      <c r="E1344" s="46"/>
      <c r="F1344" s="45"/>
      <c r="H1344" s="47"/>
    </row>
    <row r="1345" spans="2:8" x14ac:dyDescent="0.35">
      <c r="B1345" s="46"/>
      <c r="C1345" s="46"/>
      <c r="D1345" s="46"/>
      <c r="E1345" s="46"/>
      <c r="F1345" s="45"/>
      <c r="H1345" s="47"/>
    </row>
    <row r="1346" spans="2:8" x14ac:dyDescent="0.35">
      <c r="B1346" s="46"/>
      <c r="C1346" s="46"/>
      <c r="D1346" s="46"/>
      <c r="E1346" s="46"/>
      <c r="F1346" s="45"/>
      <c r="H1346" s="47"/>
    </row>
    <row r="1347" spans="2:8" x14ac:dyDescent="0.35">
      <c r="B1347" s="46"/>
      <c r="C1347" s="46"/>
      <c r="D1347" s="46"/>
      <c r="E1347" s="46"/>
      <c r="F1347" s="45"/>
      <c r="H1347" s="47"/>
    </row>
    <row r="1348" spans="2:8" x14ac:dyDescent="0.35">
      <c r="B1348" s="46"/>
      <c r="C1348" s="46"/>
      <c r="D1348" s="46"/>
      <c r="E1348" s="46"/>
      <c r="F1348" s="45"/>
      <c r="H1348" s="47"/>
    </row>
    <row r="1349" spans="2:8" x14ac:dyDescent="0.35">
      <c r="B1349" s="46"/>
      <c r="C1349" s="46"/>
      <c r="D1349" s="46"/>
      <c r="E1349" s="46"/>
      <c r="F1349" s="45"/>
      <c r="H1349" s="47"/>
    </row>
    <row r="1350" spans="2:8" x14ac:dyDescent="0.35">
      <c r="B1350" s="46"/>
      <c r="C1350" s="46"/>
      <c r="D1350" s="46"/>
      <c r="E1350" s="46"/>
      <c r="F1350" s="45"/>
      <c r="H1350" s="47"/>
    </row>
    <row r="1351" spans="2:8" x14ac:dyDescent="0.35">
      <c r="B1351" s="46"/>
      <c r="C1351" s="46"/>
      <c r="D1351" s="46"/>
      <c r="E1351" s="46"/>
      <c r="F1351" s="45"/>
      <c r="H1351" s="47"/>
    </row>
    <row r="1352" spans="2:8" x14ac:dyDescent="0.35">
      <c r="B1352" s="46"/>
      <c r="C1352" s="46"/>
      <c r="D1352" s="46"/>
      <c r="E1352" s="46"/>
      <c r="F1352" s="45"/>
      <c r="H1352" s="47"/>
    </row>
    <row r="1353" spans="2:8" x14ac:dyDescent="0.35">
      <c r="B1353" s="46"/>
      <c r="C1353" s="46"/>
      <c r="D1353" s="46"/>
      <c r="E1353" s="46"/>
      <c r="F1353" s="45"/>
      <c r="H1353" s="47"/>
    </row>
    <row r="1354" spans="2:8" x14ac:dyDescent="0.35">
      <c r="B1354" s="46"/>
      <c r="C1354" s="46"/>
      <c r="D1354" s="46"/>
      <c r="E1354" s="46"/>
      <c r="F1354" s="45"/>
      <c r="H1354" s="47"/>
    </row>
    <row r="1355" spans="2:8" x14ac:dyDescent="0.35">
      <c r="B1355" s="46"/>
      <c r="C1355" s="46"/>
      <c r="D1355" s="46"/>
      <c r="E1355" s="46"/>
      <c r="F1355" s="45"/>
      <c r="H1355" s="47"/>
    </row>
    <row r="1356" spans="2:8" x14ac:dyDescent="0.35">
      <c r="B1356" s="46"/>
      <c r="C1356" s="46"/>
      <c r="D1356" s="46"/>
      <c r="E1356" s="46"/>
      <c r="F1356" s="45"/>
      <c r="H1356" s="47"/>
    </row>
    <row r="1357" spans="2:8" x14ac:dyDescent="0.35">
      <c r="B1357" s="46"/>
      <c r="C1357" s="46"/>
      <c r="D1357" s="46"/>
      <c r="E1357" s="46"/>
      <c r="F1357" s="45"/>
      <c r="H1357" s="47"/>
    </row>
    <row r="1358" spans="2:8" x14ac:dyDescent="0.35">
      <c r="B1358" s="46"/>
      <c r="C1358" s="46"/>
      <c r="D1358" s="46"/>
      <c r="E1358" s="46"/>
      <c r="F1358" s="45"/>
      <c r="H1358" s="47"/>
    </row>
    <row r="1359" spans="2:8" x14ac:dyDescent="0.35">
      <c r="B1359" s="46"/>
      <c r="C1359" s="46"/>
      <c r="D1359" s="46"/>
      <c r="E1359" s="46"/>
      <c r="F1359" s="45"/>
      <c r="H1359" s="47"/>
    </row>
    <row r="1360" spans="2:8" x14ac:dyDescent="0.35">
      <c r="B1360" s="46"/>
      <c r="C1360" s="46"/>
      <c r="D1360" s="46"/>
      <c r="E1360" s="46"/>
      <c r="F1360" s="45"/>
      <c r="H1360" s="47"/>
    </row>
    <row r="1361" spans="2:8" x14ac:dyDescent="0.35">
      <c r="B1361" s="46"/>
      <c r="C1361" s="46"/>
      <c r="D1361" s="46"/>
      <c r="E1361" s="46"/>
      <c r="F1361" s="45"/>
      <c r="H1361" s="47"/>
    </row>
    <row r="1362" spans="2:8" x14ac:dyDescent="0.35">
      <c r="B1362" s="46"/>
      <c r="C1362" s="46"/>
      <c r="D1362" s="46"/>
      <c r="E1362" s="46"/>
      <c r="F1362" s="45"/>
      <c r="H1362" s="47"/>
    </row>
    <row r="1363" spans="2:8" x14ac:dyDescent="0.35">
      <c r="B1363" s="46"/>
      <c r="C1363" s="46"/>
      <c r="D1363" s="46"/>
      <c r="E1363" s="46"/>
      <c r="F1363" s="45"/>
      <c r="H1363" s="47"/>
    </row>
    <row r="1364" spans="2:8" x14ac:dyDescent="0.35">
      <c r="B1364" s="46"/>
      <c r="C1364" s="46"/>
      <c r="D1364" s="46"/>
      <c r="E1364" s="46"/>
      <c r="F1364" s="45"/>
      <c r="H1364" s="47"/>
    </row>
    <row r="1365" spans="2:8" x14ac:dyDescent="0.35">
      <c r="B1365" s="46"/>
      <c r="C1365" s="46"/>
      <c r="D1365" s="46"/>
      <c r="E1365" s="46"/>
      <c r="F1365" s="45"/>
      <c r="H1365" s="47"/>
    </row>
    <row r="1366" spans="2:8" x14ac:dyDescent="0.35">
      <c r="B1366" s="46"/>
      <c r="C1366" s="46"/>
      <c r="D1366" s="46"/>
      <c r="E1366" s="46"/>
      <c r="F1366" s="45"/>
      <c r="H1366" s="47"/>
    </row>
    <row r="1367" spans="2:8" x14ac:dyDescent="0.35">
      <c r="B1367" s="46"/>
      <c r="C1367" s="46"/>
      <c r="D1367" s="46"/>
      <c r="E1367" s="46"/>
      <c r="F1367" s="45"/>
      <c r="H1367" s="47"/>
    </row>
    <row r="1368" spans="2:8" x14ac:dyDescent="0.35">
      <c r="B1368" s="46"/>
      <c r="C1368" s="46"/>
      <c r="D1368" s="46"/>
      <c r="E1368" s="46"/>
      <c r="F1368" s="45"/>
      <c r="H1368" s="47"/>
    </row>
    <row r="1369" spans="2:8" x14ac:dyDescent="0.35">
      <c r="B1369" s="46"/>
      <c r="C1369" s="46"/>
      <c r="D1369" s="46"/>
      <c r="E1369" s="46"/>
      <c r="F1369" s="45"/>
      <c r="H1369" s="47"/>
    </row>
    <row r="1370" spans="2:8" x14ac:dyDescent="0.35">
      <c r="B1370" s="46"/>
      <c r="C1370" s="46"/>
      <c r="D1370" s="46"/>
      <c r="E1370" s="46"/>
      <c r="F1370" s="45"/>
      <c r="H1370" s="47"/>
    </row>
    <row r="1371" spans="2:8" x14ac:dyDescent="0.35">
      <c r="B1371" s="46"/>
      <c r="C1371" s="46"/>
      <c r="D1371" s="46"/>
      <c r="E1371" s="46"/>
      <c r="F1371" s="45"/>
      <c r="H1371" s="47"/>
    </row>
    <row r="1372" spans="2:8" x14ac:dyDescent="0.35">
      <c r="B1372" s="46"/>
      <c r="C1372" s="46"/>
      <c r="D1372" s="46"/>
      <c r="E1372" s="46"/>
      <c r="F1372" s="45"/>
      <c r="H1372" s="47"/>
    </row>
    <row r="1373" spans="2:8" x14ac:dyDescent="0.35">
      <c r="B1373" s="46"/>
      <c r="C1373" s="46"/>
      <c r="D1373" s="46"/>
      <c r="E1373" s="46"/>
      <c r="F1373" s="45"/>
      <c r="H1373" s="47"/>
    </row>
    <row r="1374" spans="2:8" x14ac:dyDescent="0.35">
      <c r="B1374" s="46"/>
      <c r="C1374" s="46"/>
      <c r="D1374" s="46"/>
      <c r="E1374" s="46"/>
      <c r="F1374" s="45"/>
      <c r="H1374" s="47"/>
    </row>
    <row r="1375" spans="2:8" x14ac:dyDescent="0.35">
      <c r="B1375" s="46"/>
      <c r="C1375" s="46"/>
      <c r="D1375" s="46"/>
      <c r="E1375" s="46"/>
      <c r="F1375" s="45"/>
      <c r="H1375" s="47"/>
    </row>
    <row r="1376" spans="2:8" x14ac:dyDescent="0.35">
      <c r="B1376" s="46"/>
      <c r="C1376" s="46"/>
      <c r="D1376" s="46"/>
      <c r="E1376" s="46"/>
      <c r="F1376" s="45"/>
      <c r="H1376" s="47"/>
    </row>
    <row r="1377" spans="2:8" x14ac:dyDescent="0.35">
      <c r="B1377" s="46"/>
      <c r="C1377" s="46"/>
      <c r="D1377" s="46"/>
      <c r="E1377" s="46"/>
      <c r="F1377" s="45"/>
      <c r="H1377" s="47"/>
    </row>
    <row r="1378" spans="2:8" x14ac:dyDescent="0.35">
      <c r="B1378" s="46"/>
      <c r="C1378" s="46"/>
      <c r="D1378" s="46"/>
      <c r="E1378" s="46"/>
      <c r="F1378" s="45"/>
      <c r="H1378" s="47"/>
    </row>
    <row r="1379" spans="2:8" x14ac:dyDescent="0.35">
      <c r="B1379" s="46"/>
      <c r="C1379" s="46"/>
      <c r="D1379" s="46"/>
      <c r="E1379" s="46"/>
      <c r="F1379" s="45"/>
      <c r="H1379" s="47"/>
    </row>
    <row r="1380" spans="2:8" x14ac:dyDescent="0.35">
      <c r="B1380" s="46"/>
      <c r="C1380" s="46"/>
      <c r="D1380" s="46"/>
      <c r="E1380" s="46"/>
      <c r="F1380" s="45"/>
      <c r="H1380" s="47"/>
    </row>
    <row r="1381" spans="2:8" x14ac:dyDescent="0.35">
      <c r="B1381" s="46"/>
      <c r="C1381" s="46"/>
      <c r="D1381" s="46"/>
      <c r="E1381" s="46"/>
      <c r="F1381" s="45"/>
      <c r="H1381" s="47"/>
    </row>
    <row r="1382" spans="2:8" x14ac:dyDescent="0.35">
      <c r="B1382" s="46"/>
      <c r="C1382" s="46"/>
      <c r="D1382" s="46"/>
      <c r="E1382" s="46"/>
      <c r="F1382" s="45"/>
      <c r="H1382" s="47"/>
    </row>
    <row r="1383" spans="2:8" x14ac:dyDescent="0.35">
      <c r="B1383" s="46"/>
      <c r="C1383" s="46"/>
      <c r="D1383" s="46"/>
      <c r="E1383" s="46"/>
      <c r="F1383" s="45"/>
      <c r="H1383" s="47"/>
    </row>
    <row r="1384" spans="2:8" x14ac:dyDescent="0.35">
      <c r="B1384" s="46"/>
      <c r="C1384" s="46"/>
      <c r="D1384" s="46"/>
      <c r="E1384" s="46"/>
      <c r="F1384" s="45"/>
      <c r="H1384" s="47"/>
    </row>
    <row r="1385" spans="2:8" x14ac:dyDescent="0.35">
      <c r="B1385" s="46"/>
      <c r="C1385" s="46"/>
      <c r="D1385" s="46"/>
      <c r="E1385" s="46"/>
      <c r="F1385" s="45"/>
      <c r="H1385" s="47"/>
    </row>
    <row r="1386" spans="2:8" x14ac:dyDescent="0.35">
      <c r="B1386" s="46"/>
      <c r="C1386" s="46"/>
      <c r="D1386" s="46"/>
      <c r="E1386" s="46"/>
      <c r="F1386" s="45"/>
      <c r="H1386" s="47"/>
    </row>
    <row r="1387" spans="2:8" x14ac:dyDescent="0.35">
      <c r="B1387" s="46"/>
      <c r="C1387" s="46"/>
      <c r="D1387" s="46"/>
      <c r="E1387" s="46"/>
      <c r="F1387" s="45"/>
      <c r="H1387" s="47"/>
    </row>
    <row r="1388" spans="2:8" x14ac:dyDescent="0.35">
      <c r="B1388" s="46"/>
      <c r="C1388" s="46"/>
      <c r="D1388" s="46"/>
      <c r="E1388" s="46"/>
      <c r="F1388" s="45"/>
      <c r="H1388" s="47"/>
    </row>
    <row r="1389" spans="2:8" x14ac:dyDescent="0.35">
      <c r="B1389" s="46"/>
      <c r="C1389" s="46"/>
      <c r="D1389" s="46"/>
      <c r="E1389" s="46"/>
      <c r="F1389" s="45"/>
      <c r="H1389" s="47"/>
    </row>
    <row r="1390" spans="2:8" x14ac:dyDescent="0.35">
      <c r="B1390" s="46"/>
      <c r="C1390" s="46"/>
      <c r="D1390" s="46"/>
      <c r="E1390" s="46"/>
      <c r="F1390" s="45"/>
      <c r="H1390" s="47"/>
    </row>
    <row r="1391" spans="2:8" x14ac:dyDescent="0.35">
      <c r="B1391" s="46"/>
      <c r="C1391" s="46"/>
      <c r="D1391" s="46"/>
      <c r="E1391" s="46"/>
      <c r="F1391" s="45"/>
      <c r="H1391" s="47"/>
    </row>
    <row r="1392" spans="2:8" x14ac:dyDescent="0.35">
      <c r="B1392" s="46"/>
      <c r="C1392" s="46"/>
      <c r="D1392" s="46"/>
      <c r="E1392" s="46"/>
      <c r="F1392" s="45"/>
      <c r="H1392" s="47"/>
    </row>
    <row r="1393" spans="2:8" x14ac:dyDescent="0.35">
      <c r="B1393" s="46"/>
      <c r="C1393" s="46"/>
      <c r="D1393" s="46"/>
      <c r="E1393" s="46"/>
      <c r="F1393" s="45"/>
      <c r="H1393" s="47"/>
    </row>
    <row r="1394" spans="2:8" x14ac:dyDescent="0.35">
      <c r="B1394" s="46"/>
      <c r="C1394" s="46"/>
      <c r="D1394" s="46"/>
      <c r="E1394" s="46"/>
      <c r="F1394" s="45"/>
      <c r="H1394" s="47"/>
    </row>
    <row r="1395" spans="2:8" x14ac:dyDescent="0.35">
      <c r="B1395" s="46"/>
      <c r="C1395" s="46"/>
      <c r="D1395" s="46"/>
      <c r="E1395" s="46"/>
      <c r="F1395" s="45"/>
      <c r="H1395" s="47"/>
    </row>
    <row r="1396" spans="2:8" x14ac:dyDescent="0.35">
      <c r="B1396" s="46"/>
      <c r="C1396" s="46"/>
      <c r="D1396" s="46"/>
      <c r="E1396" s="46"/>
      <c r="F1396" s="45"/>
      <c r="H1396" s="47"/>
    </row>
    <row r="1397" spans="2:8" x14ac:dyDescent="0.35">
      <c r="B1397" s="46"/>
      <c r="C1397" s="46"/>
      <c r="D1397" s="46"/>
      <c r="E1397" s="46"/>
      <c r="F1397" s="45"/>
      <c r="H1397" s="47"/>
    </row>
    <row r="1398" spans="2:8" x14ac:dyDescent="0.35">
      <c r="B1398" s="46"/>
      <c r="C1398" s="46"/>
      <c r="D1398" s="46"/>
      <c r="E1398" s="46"/>
      <c r="F1398" s="45"/>
      <c r="H1398" s="47"/>
    </row>
    <row r="1399" spans="2:8" x14ac:dyDescent="0.35">
      <c r="B1399" s="46"/>
      <c r="C1399" s="46"/>
      <c r="D1399" s="46"/>
      <c r="E1399" s="46"/>
      <c r="F1399" s="45"/>
      <c r="H1399" s="47"/>
    </row>
    <row r="1400" spans="2:8" x14ac:dyDescent="0.35">
      <c r="B1400" s="46"/>
      <c r="C1400" s="46"/>
      <c r="D1400" s="46"/>
      <c r="E1400" s="46"/>
      <c r="F1400" s="45"/>
      <c r="H1400" s="47"/>
    </row>
    <row r="1401" spans="2:8" x14ac:dyDescent="0.35">
      <c r="B1401" s="46"/>
      <c r="C1401" s="46"/>
      <c r="D1401" s="46"/>
      <c r="E1401" s="46"/>
      <c r="F1401" s="45"/>
      <c r="H1401" s="47"/>
    </row>
    <row r="1402" spans="2:8" x14ac:dyDescent="0.35">
      <c r="B1402" s="46"/>
      <c r="C1402" s="46"/>
      <c r="D1402" s="46"/>
      <c r="E1402" s="46"/>
      <c r="F1402" s="45"/>
      <c r="H1402" s="47"/>
    </row>
    <row r="1403" spans="2:8" x14ac:dyDescent="0.35">
      <c r="B1403" s="46"/>
      <c r="C1403" s="46"/>
      <c r="D1403" s="46"/>
      <c r="E1403" s="46"/>
      <c r="F1403" s="45"/>
      <c r="H1403" s="47"/>
    </row>
    <row r="1404" spans="2:8" x14ac:dyDescent="0.35">
      <c r="B1404" s="46"/>
      <c r="C1404" s="46"/>
      <c r="D1404" s="46"/>
      <c r="E1404" s="46"/>
      <c r="F1404" s="45"/>
      <c r="H1404" s="47"/>
    </row>
    <row r="1405" spans="2:8" x14ac:dyDescent="0.35">
      <c r="B1405" s="46"/>
      <c r="C1405" s="46"/>
      <c r="D1405" s="46"/>
      <c r="E1405" s="46"/>
      <c r="F1405" s="45"/>
      <c r="H1405" s="47"/>
    </row>
    <row r="1406" spans="2:8" x14ac:dyDescent="0.35">
      <c r="B1406" s="46"/>
      <c r="C1406" s="46"/>
      <c r="D1406" s="46"/>
      <c r="E1406" s="46"/>
      <c r="F1406" s="45"/>
      <c r="H1406" s="47"/>
    </row>
    <row r="1407" spans="2:8" x14ac:dyDescent="0.35">
      <c r="B1407" s="46"/>
      <c r="C1407" s="46"/>
      <c r="D1407" s="46"/>
      <c r="E1407" s="46"/>
      <c r="F1407" s="45"/>
      <c r="H1407" s="47"/>
    </row>
    <row r="1408" spans="2:8" x14ac:dyDescent="0.35">
      <c r="B1408" s="46"/>
      <c r="C1408" s="46"/>
      <c r="D1408" s="46"/>
      <c r="E1408" s="46"/>
      <c r="F1408" s="45"/>
      <c r="H1408" s="47"/>
    </row>
    <row r="1409" spans="2:8" x14ac:dyDescent="0.35">
      <c r="B1409" s="46"/>
      <c r="C1409" s="46"/>
      <c r="D1409" s="46"/>
      <c r="E1409" s="46"/>
      <c r="F1409" s="45"/>
      <c r="H1409" s="47"/>
    </row>
    <row r="1410" spans="2:8" x14ac:dyDescent="0.35">
      <c r="B1410" s="46"/>
      <c r="C1410" s="46"/>
      <c r="D1410" s="46"/>
      <c r="E1410" s="46"/>
      <c r="F1410" s="45"/>
      <c r="H1410" s="47"/>
    </row>
    <row r="1411" spans="2:8" x14ac:dyDescent="0.35">
      <c r="B1411" s="46"/>
      <c r="C1411" s="46"/>
      <c r="D1411" s="46"/>
      <c r="E1411" s="46"/>
      <c r="F1411" s="45"/>
      <c r="H1411" s="47"/>
    </row>
    <row r="1412" spans="2:8" x14ac:dyDescent="0.35">
      <c r="B1412" s="46"/>
      <c r="C1412" s="46"/>
      <c r="D1412" s="46"/>
      <c r="E1412" s="46"/>
      <c r="F1412" s="45"/>
      <c r="H1412" s="47"/>
    </row>
    <row r="1413" spans="2:8" x14ac:dyDescent="0.35">
      <c r="B1413" s="46"/>
      <c r="C1413" s="46"/>
      <c r="D1413" s="46"/>
      <c r="E1413" s="46"/>
      <c r="F1413" s="45"/>
      <c r="H1413" s="47"/>
    </row>
    <row r="1414" spans="2:8" x14ac:dyDescent="0.35">
      <c r="B1414" s="46"/>
      <c r="C1414" s="46"/>
      <c r="D1414" s="46"/>
      <c r="E1414" s="46"/>
      <c r="F1414" s="45"/>
      <c r="H1414" s="47"/>
    </row>
    <row r="1415" spans="2:8" x14ac:dyDescent="0.35">
      <c r="B1415" s="46"/>
      <c r="C1415" s="46"/>
      <c r="D1415" s="46"/>
      <c r="E1415" s="46"/>
      <c r="F1415" s="45"/>
      <c r="H1415" s="47"/>
    </row>
    <row r="1416" spans="2:8" x14ac:dyDescent="0.35">
      <c r="B1416" s="46"/>
      <c r="C1416" s="46"/>
      <c r="D1416" s="46"/>
      <c r="E1416" s="46"/>
      <c r="F1416" s="45"/>
      <c r="H1416" s="47"/>
    </row>
    <row r="1417" spans="2:8" x14ac:dyDescent="0.35">
      <c r="B1417" s="46"/>
      <c r="C1417" s="46"/>
      <c r="D1417" s="46"/>
      <c r="E1417" s="46"/>
      <c r="F1417" s="45"/>
      <c r="H1417" s="47"/>
    </row>
    <row r="1418" spans="2:8" x14ac:dyDescent="0.35">
      <c r="B1418" s="46"/>
      <c r="C1418" s="46"/>
      <c r="D1418" s="46"/>
      <c r="E1418" s="46"/>
      <c r="F1418" s="45"/>
      <c r="H1418" s="47"/>
    </row>
    <row r="1419" spans="2:8" x14ac:dyDescent="0.35">
      <c r="B1419" s="46"/>
      <c r="C1419" s="46"/>
      <c r="D1419" s="46"/>
      <c r="E1419" s="46"/>
      <c r="F1419" s="45"/>
      <c r="H1419" s="47"/>
    </row>
    <row r="1420" spans="2:8" x14ac:dyDescent="0.35">
      <c r="B1420" s="46"/>
      <c r="C1420" s="46"/>
      <c r="D1420" s="46"/>
      <c r="E1420" s="46"/>
      <c r="F1420" s="45"/>
      <c r="H1420" s="47"/>
    </row>
    <row r="1421" spans="2:8" x14ac:dyDescent="0.35">
      <c r="B1421" s="46"/>
      <c r="C1421" s="46"/>
      <c r="D1421" s="46"/>
      <c r="E1421" s="46"/>
      <c r="F1421" s="45"/>
      <c r="H1421" s="47"/>
    </row>
    <row r="1422" spans="2:8" x14ac:dyDescent="0.35">
      <c r="B1422" s="46"/>
      <c r="C1422" s="46"/>
      <c r="D1422" s="46"/>
      <c r="E1422" s="46"/>
      <c r="F1422" s="45"/>
      <c r="H1422" s="47"/>
    </row>
    <row r="1423" spans="2:8" x14ac:dyDescent="0.35">
      <c r="B1423" s="46"/>
      <c r="C1423" s="46"/>
      <c r="D1423" s="46"/>
      <c r="E1423" s="46"/>
      <c r="F1423" s="45"/>
      <c r="H1423" s="47"/>
    </row>
    <row r="1424" spans="2:8" x14ac:dyDescent="0.35">
      <c r="B1424" s="46"/>
      <c r="C1424" s="46"/>
      <c r="D1424" s="46"/>
      <c r="E1424" s="46"/>
      <c r="F1424" s="45"/>
      <c r="H1424" s="47"/>
    </row>
    <row r="1425" spans="2:8" x14ac:dyDescent="0.35">
      <c r="B1425" s="46"/>
      <c r="C1425" s="46"/>
      <c r="D1425" s="46"/>
      <c r="E1425" s="46"/>
      <c r="F1425" s="45"/>
      <c r="H1425" s="47"/>
    </row>
    <row r="1426" spans="2:8" x14ac:dyDescent="0.35">
      <c r="B1426" s="46"/>
      <c r="C1426" s="46"/>
      <c r="D1426" s="46"/>
      <c r="E1426" s="46"/>
      <c r="F1426" s="45"/>
      <c r="H1426" s="47"/>
    </row>
    <row r="1427" spans="2:8" x14ac:dyDescent="0.35">
      <c r="B1427" s="46"/>
      <c r="C1427" s="46"/>
      <c r="D1427" s="46"/>
      <c r="E1427" s="46"/>
      <c r="F1427" s="45"/>
      <c r="H1427" s="47"/>
    </row>
    <row r="1428" spans="2:8" x14ac:dyDescent="0.35">
      <c r="B1428" s="46"/>
      <c r="C1428" s="46"/>
      <c r="D1428" s="46"/>
      <c r="E1428" s="46"/>
      <c r="F1428" s="45"/>
      <c r="H1428" s="47"/>
    </row>
    <row r="1429" spans="2:8" x14ac:dyDescent="0.35">
      <c r="B1429" s="46"/>
      <c r="C1429" s="46"/>
      <c r="D1429" s="46"/>
      <c r="E1429" s="46"/>
      <c r="F1429" s="45"/>
      <c r="H1429" s="47"/>
    </row>
    <row r="1430" spans="2:8" x14ac:dyDescent="0.35">
      <c r="B1430" s="46"/>
      <c r="C1430" s="46"/>
      <c r="D1430" s="46"/>
      <c r="E1430" s="46"/>
      <c r="F1430" s="45"/>
      <c r="H1430" s="47"/>
    </row>
    <row r="1431" spans="2:8" x14ac:dyDescent="0.35">
      <c r="B1431" s="46"/>
      <c r="C1431" s="46"/>
      <c r="D1431" s="46"/>
      <c r="E1431" s="46"/>
      <c r="F1431" s="45"/>
      <c r="H1431" s="47"/>
    </row>
    <row r="1432" spans="2:8" x14ac:dyDescent="0.35">
      <c r="B1432" s="46"/>
      <c r="C1432" s="46"/>
      <c r="D1432" s="46"/>
      <c r="E1432" s="46"/>
      <c r="F1432" s="45"/>
      <c r="H1432" s="47"/>
    </row>
    <row r="1433" spans="2:8" x14ac:dyDescent="0.35">
      <c r="B1433" s="46"/>
      <c r="C1433" s="46"/>
      <c r="D1433" s="46"/>
      <c r="E1433" s="46"/>
      <c r="F1433" s="45"/>
      <c r="H1433" s="47"/>
    </row>
    <row r="1434" spans="2:8" x14ac:dyDescent="0.35">
      <c r="B1434" s="46"/>
      <c r="C1434" s="46"/>
      <c r="D1434" s="46"/>
      <c r="E1434" s="46"/>
      <c r="F1434" s="45"/>
      <c r="H1434" s="47"/>
    </row>
    <row r="1435" spans="2:8" x14ac:dyDescent="0.35">
      <c r="B1435" s="46"/>
      <c r="C1435" s="46"/>
      <c r="D1435" s="46"/>
      <c r="E1435" s="46"/>
      <c r="F1435" s="45"/>
      <c r="H1435" s="47"/>
    </row>
    <row r="1436" spans="2:8" x14ac:dyDescent="0.35">
      <c r="B1436" s="46"/>
      <c r="C1436" s="46"/>
      <c r="D1436" s="46"/>
      <c r="E1436" s="46"/>
      <c r="F1436" s="45"/>
      <c r="H1436" s="47"/>
    </row>
    <row r="1437" spans="2:8" x14ac:dyDescent="0.35">
      <c r="B1437" s="46"/>
      <c r="C1437" s="46"/>
      <c r="D1437" s="46"/>
      <c r="E1437" s="46"/>
      <c r="F1437" s="45"/>
      <c r="H1437" s="47"/>
    </row>
    <row r="1438" spans="2:8" x14ac:dyDescent="0.35">
      <c r="B1438" s="46"/>
      <c r="C1438" s="46"/>
      <c r="D1438" s="46"/>
      <c r="E1438" s="46"/>
      <c r="F1438" s="45"/>
      <c r="H1438" s="47"/>
    </row>
    <row r="1439" spans="2:8" x14ac:dyDescent="0.35">
      <c r="B1439" s="46"/>
      <c r="C1439" s="46"/>
      <c r="D1439" s="46"/>
      <c r="E1439" s="46"/>
      <c r="F1439" s="45"/>
      <c r="H1439" s="47"/>
    </row>
    <row r="1440" spans="2:8" x14ac:dyDescent="0.35">
      <c r="B1440" s="46"/>
      <c r="C1440" s="46"/>
      <c r="D1440" s="46"/>
      <c r="E1440" s="46"/>
      <c r="F1440" s="45"/>
      <c r="H1440" s="47"/>
    </row>
    <row r="1441" spans="2:8" x14ac:dyDescent="0.35">
      <c r="B1441" s="46"/>
      <c r="C1441" s="46"/>
      <c r="D1441" s="46"/>
      <c r="E1441" s="46"/>
      <c r="F1441" s="45"/>
      <c r="H1441" s="47"/>
    </row>
    <row r="1442" spans="2:8" x14ac:dyDescent="0.35">
      <c r="B1442" s="46"/>
      <c r="C1442" s="46"/>
      <c r="D1442" s="46"/>
      <c r="E1442" s="46"/>
      <c r="F1442" s="45"/>
      <c r="H1442" s="47"/>
    </row>
    <row r="1443" spans="2:8" x14ac:dyDescent="0.35">
      <c r="B1443" s="46"/>
      <c r="C1443" s="46"/>
      <c r="D1443" s="46"/>
      <c r="E1443" s="46"/>
      <c r="F1443" s="45"/>
      <c r="H1443" s="47"/>
    </row>
    <row r="1444" spans="2:8" x14ac:dyDescent="0.35">
      <c r="B1444" s="46"/>
      <c r="C1444" s="46"/>
      <c r="D1444" s="46"/>
      <c r="E1444" s="46"/>
      <c r="F1444" s="45"/>
      <c r="H1444" s="47"/>
    </row>
    <row r="1445" spans="2:8" x14ac:dyDescent="0.35">
      <c r="B1445" s="46"/>
      <c r="C1445" s="46"/>
      <c r="D1445" s="46"/>
      <c r="E1445" s="46"/>
      <c r="F1445" s="45"/>
      <c r="H1445" s="47"/>
    </row>
    <row r="1446" spans="2:8" x14ac:dyDescent="0.35">
      <c r="B1446" s="46"/>
      <c r="C1446" s="46"/>
      <c r="D1446" s="46"/>
      <c r="E1446" s="46"/>
      <c r="F1446" s="45"/>
      <c r="H1446" s="47"/>
    </row>
    <row r="1447" spans="2:8" x14ac:dyDescent="0.35">
      <c r="B1447" s="46"/>
      <c r="C1447" s="46"/>
      <c r="D1447" s="46"/>
      <c r="E1447" s="46"/>
      <c r="F1447" s="45"/>
      <c r="H1447" s="47"/>
    </row>
    <row r="1448" spans="2:8" x14ac:dyDescent="0.35">
      <c r="B1448" s="46"/>
      <c r="C1448" s="46"/>
      <c r="D1448" s="46"/>
      <c r="E1448" s="46"/>
      <c r="F1448" s="45"/>
      <c r="H1448" s="47"/>
    </row>
    <row r="1449" spans="2:8" x14ac:dyDescent="0.35">
      <c r="B1449" s="46"/>
      <c r="C1449" s="46"/>
      <c r="D1449" s="46"/>
      <c r="E1449" s="46"/>
      <c r="F1449" s="45"/>
      <c r="H1449" s="47"/>
    </row>
    <row r="1450" spans="2:8" x14ac:dyDescent="0.35">
      <c r="B1450" s="46"/>
      <c r="C1450" s="46"/>
      <c r="D1450" s="46"/>
      <c r="E1450" s="46"/>
      <c r="F1450" s="45"/>
      <c r="H1450" s="47"/>
    </row>
    <row r="1451" spans="2:8" x14ac:dyDescent="0.35">
      <c r="B1451" s="46"/>
      <c r="C1451" s="46"/>
      <c r="D1451" s="46"/>
      <c r="E1451" s="46"/>
      <c r="F1451" s="45"/>
      <c r="H1451" s="47"/>
    </row>
    <row r="1452" spans="2:8" x14ac:dyDescent="0.35">
      <c r="B1452" s="46"/>
      <c r="C1452" s="46"/>
      <c r="D1452" s="46"/>
      <c r="E1452" s="46"/>
      <c r="F1452" s="45"/>
      <c r="H1452" s="47"/>
    </row>
    <row r="1453" spans="2:8" x14ac:dyDescent="0.35">
      <c r="B1453" s="46"/>
      <c r="C1453" s="46"/>
      <c r="D1453" s="46"/>
      <c r="E1453" s="46"/>
      <c r="F1453" s="45"/>
      <c r="H1453" s="47"/>
    </row>
    <row r="1454" spans="2:8" x14ac:dyDescent="0.35">
      <c r="B1454" s="46"/>
      <c r="C1454" s="46"/>
      <c r="D1454" s="46"/>
      <c r="E1454" s="46"/>
      <c r="F1454" s="45"/>
      <c r="H1454" s="47"/>
    </row>
    <row r="1455" spans="2:8" x14ac:dyDescent="0.35">
      <c r="B1455" s="46"/>
      <c r="C1455" s="46"/>
      <c r="D1455" s="46"/>
      <c r="E1455" s="46"/>
      <c r="F1455" s="45"/>
      <c r="H1455" s="47"/>
    </row>
    <row r="1456" spans="2:8" x14ac:dyDescent="0.35">
      <c r="B1456" s="46"/>
      <c r="C1456" s="46"/>
      <c r="D1456" s="46"/>
      <c r="E1456" s="46"/>
      <c r="F1456" s="45"/>
      <c r="H1456" s="47"/>
    </row>
    <row r="1457" spans="2:8" x14ac:dyDescent="0.35">
      <c r="B1457" s="46"/>
      <c r="C1457" s="46"/>
      <c r="D1457" s="46"/>
      <c r="E1457" s="46"/>
      <c r="F1457" s="45"/>
      <c r="H1457" s="47"/>
    </row>
    <row r="1458" spans="2:8" x14ac:dyDescent="0.35">
      <c r="B1458" s="46"/>
      <c r="C1458" s="46"/>
      <c r="D1458" s="46"/>
      <c r="E1458" s="46"/>
      <c r="F1458" s="45"/>
      <c r="H1458" s="47"/>
    </row>
    <row r="1459" spans="2:8" x14ac:dyDescent="0.35">
      <c r="B1459" s="46"/>
      <c r="C1459" s="46"/>
      <c r="D1459" s="46"/>
      <c r="E1459" s="46"/>
      <c r="F1459" s="45"/>
      <c r="H1459" s="47"/>
    </row>
    <row r="1460" spans="2:8" x14ac:dyDescent="0.35">
      <c r="B1460" s="46"/>
      <c r="C1460" s="46"/>
      <c r="D1460" s="46"/>
      <c r="E1460" s="46"/>
      <c r="F1460" s="45"/>
      <c r="H1460" s="47"/>
    </row>
    <row r="1461" spans="2:8" x14ac:dyDescent="0.35">
      <c r="B1461" s="46"/>
      <c r="C1461" s="46"/>
      <c r="D1461" s="46"/>
      <c r="E1461" s="46"/>
      <c r="F1461" s="45"/>
      <c r="H1461" s="47"/>
    </row>
    <row r="1462" spans="2:8" x14ac:dyDescent="0.35">
      <c r="B1462" s="46"/>
      <c r="C1462" s="46"/>
      <c r="D1462" s="46"/>
      <c r="E1462" s="46"/>
      <c r="F1462" s="45"/>
      <c r="H1462" s="47"/>
    </row>
    <row r="1463" spans="2:8" x14ac:dyDescent="0.35">
      <c r="B1463" s="46"/>
      <c r="C1463" s="46"/>
      <c r="D1463" s="46"/>
      <c r="E1463" s="46"/>
      <c r="F1463" s="45"/>
      <c r="H1463" s="47"/>
    </row>
    <row r="1464" spans="2:8" x14ac:dyDescent="0.35">
      <c r="B1464" s="46"/>
      <c r="C1464" s="46"/>
      <c r="D1464" s="46"/>
      <c r="E1464" s="46"/>
      <c r="F1464" s="45"/>
      <c r="H1464" s="47"/>
    </row>
    <row r="1465" spans="2:8" x14ac:dyDescent="0.35">
      <c r="B1465" s="46"/>
      <c r="C1465" s="46"/>
      <c r="D1465" s="46"/>
      <c r="E1465" s="46"/>
      <c r="F1465" s="45"/>
      <c r="H1465" s="47"/>
    </row>
    <row r="1466" spans="2:8" x14ac:dyDescent="0.35">
      <c r="B1466" s="46"/>
      <c r="C1466" s="46"/>
      <c r="D1466" s="46"/>
      <c r="E1466" s="46"/>
      <c r="F1466" s="45"/>
      <c r="H1466" s="47"/>
    </row>
    <row r="1467" spans="2:8" x14ac:dyDescent="0.35">
      <c r="B1467" s="46"/>
      <c r="C1467" s="46"/>
      <c r="D1467" s="46"/>
      <c r="E1467" s="46"/>
      <c r="F1467" s="45"/>
      <c r="H1467" s="47"/>
    </row>
    <row r="1468" spans="2:8" x14ac:dyDescent="0.35">
      <c r="B1468" s="46"/>
      <c r="C1468" s="46"/>
      <c r="D1468" s="46"/>
      <c r="E1468" s="46"/>
      <c r="F1468" s="45"/>
      <c r="H1468" s="47"/>
    </row>
    <row r="1469" spans="2:8" x14ac:dyDescent="0.35">
      <c r="B1469" s="46"/>
      <c r="C1469" s="46"/>
      <c r="D1469" s="46"/>
      <c r="E1469" s="46"/>
      <c r="F1469" s="45"/>
      <c r="H1469" s="47"/>
    </row>
    <row r="1470" spans="2:8" x14ac:dyDescent="0.35">
      <c r="B1470" s="46"/>
      <c r="C1470" s="46"/>
      <c r="D1470" s="46"/>
      <c r="E1470" s="46"/>
      <c r="F1470" s="45"/>
      <c r="H1470" s="47"/>
    </row>
    <row r="1471" spans="2:8" x14ac:dyDescent="0.35">
      <c r="B1471" s="46"/>
      <c r="C1471" s="46"/>
      <c r="D1471" s="46"/>
      <c r="E1471" s="46"/>
      <c r="F1471" s="45"/>
      <c r="H1471" s="47"/>
    </row>
    <row r="1472" spans="2:8" x14ac:dyDescent="0.35">
      <c r="B1472" s="46"/>
      <c r="C1472" s="46"/>
      <c r="D1472" s="46"/>
      <c r="E1472" s="46"/>
      <c r="F1472" s="45"/>
      <c r="H1472" s="47"/>
    </row>
    <row r="1473" spans="2:8" x14ac:dyDescent="0.35">
      <c r="B1473" s="46"/>
      <c r="C1473" s="46"/>
      <c r="D1473" s="46"/>
      <c r="E1473" s="46"/>
      <c r="F1473" s="45"/>
      <c r="H1473" s="47"/>
    </row>
    <row r="1474" spans="2:8" x14ac:dyDescent="0.35">
      <c r="B1474" s="46"/>
      <c r="C1474" s="46"/>
      <c r="D1474" s="46"/>
      <c r="E1474" s="46"/>
      <c r="F1474" s="45"/>
      <c r="H1474" s="47"/>
    </row>
    <row r="1475" spans="2:8" x14ac:dyDescent="0.35">
      <c r="B1475" s="46"/>
      <c r="C1475" s="46"/>
      <c r="D1475" s="46"/>
      <c r="E1475" s="46"/>
      <c r="F1475" s="45"/>
      <c r="H1475" s="47"/>
    </row>
    <row r="1476" spans="2:8" x14ac:dyDescent="0.35">
      <c r="B1476" s="46"/>
      <c r="C1476" s="46"/>
      <c r="D1476" s="46"/>
      <c r="E1476" s="46"/>
      <c r="F1476" s="45"/>
      <c r="H1476" s="47"/>
    </row>
    <row r="1477" spans="2:8" x14ac:dyDescent="0.35">
      <c r="B1477" s="46"/>
      <c r="C1477" s="46"/>
      <c r="D1477" s="46"/>
      <c r="E1477" s="46"/>
      <c r="F1477" s="45"/>
      <c r="H1477" s="47"/>
    </row>
    <row r="1478" spans="2:8" x14ac:dyDescent="0.35">
      <c r="B1478" s="46"/>
      <c r="C1478" s="46"/>
      <c r="D1478" s="46"/>
      <c r="E1478" s="46"/>
      <c r="F1478" s="45"/>
      <c r="H1478" s="47"/>
    </row>
    <row r="1479" spans="2:8" x14ac:dyDescent="0.35">
      <c r="B1479" s="46"/>
      <c r="C1479" s="46"/>
      <c r="D1479" s="46"/>
      <c r="E1479" s="46"/>
      <c r="F1479" s="45"/>
      <c r="H1479" s="47"/>
    </row>
    <row r="1480" spans="2:8" x14ac:dyDescent="0.35">
      <c r="B1480" s="46"/>
      <c r="C1480" s="46"/>
      <c r="D1480" s="46"/>
      <c r="E1480" s="46"/>
      <c r="F1480" s="45"/>
      <c r="H1480" s="47"/>
    </row>
    <row r="1481" spans="2:8" x14ac:dyDescent="0.35">
      <c r="B1481" s="46"/>
      <c r="C1481" s="46"/>
      <c r="D1481" s="46"/>
      <c r="E1481" s="46"/>
      <c r="F1481" s="45"/>
      <c r="H1481" s="47"/>
    </row>
    <row r="1482" spans="2:8" x14ac:dyDescent="0.35">
      <c r="B1482" s="46"/>
      <c r="C1482" s="46"/>
      <c r="D1482" s="46"/>
      <c r="E1482" s="46"/>
      <c r="F1482" s="45"/>
      <c r="H1482" s="47"/>
    </row>
    <row r="1483" spans="2:8" x14ac:dyDescent="0.35">
      <c r="B1483" s="46"/>
      <c r="C1483" s="46"/>
      <c r="D1483" s="46"/>
      <c r="E1483" s="46"/>
      <c r="F1483" s="45"/>
      <c r="H1483" s="47"/>
    </row>
    <row r="1484" spans="2:8" x14ac:dyDescent="0.35">
      <c r="B1484" s="46"/>
      <c r="C1484" s="46"/>
      <c r="D1484" s="46"/>
      <c r="E1484" s="46"/>
      <c r="F1484" s="45"/>
      <c r="H1484" s="47"/>
    </row>
    <row r="1485" spans="2:8" x14ac:dyDescent="0.35">
      <c r="B1485" s="46"/>
      <c r="C1485" s="46"/>
      <c r="D1485" s="46"/>
      <c r="E1485" s="46"/>
      <c r="F1485" s="45"/>
      <c r="H1485" s="47"/>
    </row>
    <row r="1486" spans="2:8" x14ac:dyDescent="0.35">
      <c r="B1486" s="46"/>
      <c r="C1486" s="46"/>
      <c r="D1486" s="46"/>
      <c r="E1486" s="46"/>
      <c r="F1486" s="45"/>
      <c r="H1486" s="47"/>
    </row>
    <row r="1487" spans="2:8" x14ac:dyDescent="0.35">
      <c r="B1487" s="46"/>
      <c r="C1487" s="46"/>
      <c r="D1487" s="46"/>
      <c r="E1487" s="46"/>
      <c r="F1487" s="45"/>
      <c r="H1487" s="47"/>
    </row>
    <row r="1488" spans="2:8" x14ac:dyDescent="0.35">
      <c r="B1488" s="46"/>
      <c r="C1488" s="46"/>
      <c r="D1488" s="46"/>
      <c r="E1488" s="46"/>
      <c r="F1488" s="45"/>
      <c r="H1488" s="47"/>
    </row>
    <row r="1489" spans="2:8" x14ac:dyDescent="0.35">
      <c r="B1489" s="46"/>
      <c r="C1489" s="46"/>
      <c r="D1489" s="46"/>
      <c r="E1489" s="46"/>
      <c r="F1489" s="45"/>
      <c r="H1489" s="47"/>
    </row>
    <row r="1490" spans="2:8" x14ac:dyDescent="0.35">
      <c r="B1490" s="46"/>
      <c r="C1490" s="46"/>
      <c r="D1490" s="46"/>
      <c r="E1490" s="46"/>
      <c r="F1490" s="45"/>
      <c r="H1490" s="47"/>
    </row>
    <row r="1491" spans="2:8" x14ac:dyDescent="0.35">
      <c r="B1491" s="46"/>
      <c r="C1491" s="46"/>
      <c r="D1491" s="46"/>
      <c r="E1491" s="46"/>
      <c r="F1491" s="45"/>
      <c r="H1491" s="47"/>
    </row>
    <row r="1492" spans="2:8" x14ac:dyDescent="0.35">
      <c r="B1492" s="46"/>
      <c r="C1492" s="46"/>
      <c r="D1492" s="46"/>
      <c r="E1492" s="46"/>
      <c r="F1492" s="45"/>
      <c r="H1492" s="47"/>
    </row>
    <row r="1493" spans="2:8" x14ac:dyDescent="0.35">
      <c r="B1493" s="46"/>
      <c r="C1493" s="46"/>
      <c r="D1493" s="46"/>
      <c r="E1493" s="46"/>
      <c r="F1493" s="45"/>
      <c r="H1493" s="47"/>
    </row>
    <row r="1494" spans="2:8" x14ac:dyDescent="0.35">
      <c r="B1494" s="46"/>
      <c r="C1494" s="46"/>
      <c r="D1494" s="46"/>
      <c r="E1494" s="46"/>
      <c r="F1494" s="45"/>
      <c r="H1494" s="47"/>
    </row>
    <row r="1495" spans="2:8" x14ac:dyDescent="0.35">
      <c r="B1495" s="46"/>
      <c r="C1495" s="46"/>
      <c r="D1495" s="46"/>
      <c r="E1495" s="46"/>
      <c r="F1495" s="45"/>
      <c r="H1495" s="47"/>
    </row>
    <row r="1496" spans="2:8" x14ac:dyDescent="0.35">
      <c r="B1496" s="46"/>
      <c r="C1496" s="46"/>
      <c r="D1496" s="46"/>
      <c r="E1496" s="46"/>
      <c r="F1496" s="45"/>
      <c r="H1496" s="47"/>
    </row>
    <row r="1497" spans="2:8" x14ac:dyDescent="0.35">
      <c r="B1497" s="46"/>
      <c r="C1497" s="46"/>
      <c r="D1497" s="46"/>
      <c r="E1497" s="46"/>
      <c r="F1497" s="45"/>
      <c r="H1497" s="47"/>
    </row>
    <row r="1498" spans="2:8" x14ac:dyDescent="0.35">
      <c r="B1498" s="46"/>
      <c r="C1498" s="46"/>
      <c r="D1498" s="46"/>
      <c r="E1498" s="46"/>
      <c r="F1498" s="45"/>
      <c r="H1498" s="47"/>
    </row>
    <row r="1499" spans="2:8" x14ac:dyDescent="0.35">
      <c r="B1499" s="46"/>
      <c r="C1499" s="46"/>
      <c r="D1499" s="46"/>
      <c r="E1499" s="46"/>
      <c r="F1499" s="45"/>
      <c r="H1499" s="47"/>
    </row>
    <row r="1500" spans="2:8" x14ac:dyDescent="0.35">
      <c r="B1500" s="46"/>
      <c r="C1500" s="46"/>
      <c r="D1500" s="46"/>
      <c r="E1500" s="46"/>
      <c r="F1500" s="45"/>
      <c r="H1500" s="47"/>
    </row>
    <row r="1501" spans="2:8" x14ac:dyDescent="0.35">
      <c r="B1501" s="46"/>
      <c r="C1501" s="46"/>
      <c r="D1501" s="46"/>
      <c r="E1501" s="46"/>
      <c r="F1501" s="45"/>
      <c r="H1501" s="47"/>
    </row>
    <row r="1502" spans="2:8" x14ac:dyDescent="0.35">
      <c r="B1502" s="46"/>
      <c r="C1502" s="46"/>
      <c r="D1502" s="46"/>
      <c r="E1502" s="46"/>
      <c r="F1502" s="45"/>
      <c r="H1502" s="47"/>
    </row>
    <row r="1503" spans="2:8" x14ac:dyDescent="0.35">
      <c r="B1503" s="46"/>
      <c r="C1503" s="46"/>
      <c r="D1503" s="46"/>
      <c r="E1503" s="46"/>
      <c r="F1503" s="45"/>
      <c r="H1503" s="47"/>
    </row>
    <row r="1504" spans="2:8" x14ac:dyDescent="0.35">
      <c r="B1504" s="46"/>
      <c r="C1504" s="46"/>
      <c r="D1504" s="46"/>
      <c r="E1504" s="46"/>
      <c r="F1504" s="45"/>
      <c r="H1504" s="47"/>
    </row>
    <row r="1505" spans="2:8" x14ac:dyDescent="0.35">
      <c r="B1505" s="46"/>
      <c r="C1505" s="46"/>
      <c r="D1505" s="46"/>
      <c r="E1505" s="46"/>
      <c r="F1505" s="45"/>
      <c r="H1505" s="47"/>
    </row>
    <row r="1506" spans="2:8" x14ac:dyDescent="0.35">
      <c r="B1506" s="46"/>
      <c r="C1506" s="46"/>
      <c r="D1506" s="46"/>
      <c r="E1506" s="46"/>
      <c r="F1506" s="45"/>
      <c r="H1506" s="47"/>
    </row>
    <row r="1507" spans="2:8" x14ac:dyDescent="0.35">
      <c r="B1507" s="46"/>
      <c r="C1507" s="46"/>
      <c r="D1507" s="46"/>
      <c r="E1507" s="46"/>
      <c r="F1507" s="45"/>
      <c r="H1507" s="47"/>
    </row>
    <row r="1508" spans="2:8" x14ac:dyDescent="0.35">
      <c r="B1508" s="46"/>
      <c r="C1508" s="46"/>
      <c r="D1508" s="46"/>
      <c r="E1508" s="46"/>
      <c r="F1508" s="45"/>
      <c r="H1508" s="47"/>
    </row>
    <row r="1509" spans="2:8" x14ac:dyDescent="0.35">
      <c r="B1509" s="46"/>
      <c r="C1509" s="46"/>
      <c r="D1509" s="46"/>
      <c r="E1509" s="46"/>
      <c r="F1509" s="45"/>
      <c r="H1509" s="47"/>
    </row>
    <row r="1510" spans="2:8" x14ac:dyDescent="0.35">
      <c r="B1510" s="46"/>
      <c r="C1510" s="46"/>
      <c r="D1510" s="46"/>
      <c r="E1510" s="46"/>
      <c r="F1510" s="45"/>
      <c r="H1510" s="47"/>
    </row>
    <row r="1511" spans="2:8" x14ac:dyDescent="0.35">
      <c r="B1511" s="46"/>
      <c r="C1511" s="46"/>
      <c r="D1511" s="46"/>
      <c r="E1511" s="46"/>
      <c r="F1511" s="45"/>
      <c r="H1511" s="47"/>
    </row>
    <row r="1512" spans="2:8" x14ac:dyDescent="0.35">
      <c r="B1512" s="46"/>
      <c r="C1512" s="46"/>
      <c r="D1512" s="46"/>
      <c r="E1512" s="46"/>
      <c r="F1512" s="45"/>
      <c r="H1512" s="47"/>
    </row>
    <row r="1513" spans="2:8" x14ac:dyDescent="0.35">
      <c r="B1513" s="46"/>
      <c r="C1513" s="46"/>
      <c r="D1513" s="46"/>
      <c r="E1513" s="46"/>
      <c r="F1513" s="45"/>
      <c r="H1513" s="47"/>
    </row>
    <row r="1514" spans="2:8" x14ac:dyDescent="0.35">
      <c r="B1514" s="46"/>
      <c r="C1514" s="46"/>
      <c r="D1514" s="46"/>
      <c r="E1514" s="46"/>
      <c r="F1514" s="45"/>
      <c r="H1514" s="47"/>
    </row>
    <row r="1515" spans="2:8" x14ac:dyDescent="0.35">
      <c r="B1515" s="46"/>
      <c r="C1515" s="46"/>
      <c r="D1515" s="46"/>
      <c r="E1515" s="46"/>
      <c r="F1515" s="45"/>
      <c r="H1515" s="47"/>
    </row>
    <row r="1516" spans="2:8" x14ac:dyDescent="0.35">
      <c r="B1516" s="46"/>
      <c r="C1516" s="46"/>
      <c r="D1516" s="46"/>
      <c r="E1516" s="46"/>
      <c r="F1516" s="45"/>
      <c r="H1516" s="47"/>
    </row>
    <row r="1517" spans="2:8" x14ac:dyDescent="0.35">
      <c r="B1517" s="46"/>
      <c r="C1517" s="46"/>
      <c r="D1517" s="46"/>
      <c r="E1517" s="46"/>
      <c r="F1517" s="45"/>
      <c r="H1517" s="47"/>
    </row>
    <row r="1518" spans="2:8" x14ac:dyDescent="0.35">
      <c r="B1518" s="46"/>
      <c r="C1518" s="46"/>
      <c r="D1518" s="46"/>
      <c r="E1518" s="46"/>
      <c r="F1518" s="45"/>
      <c r="H1518" s="47"/>
    </row>
    <row r="1519" spans="2:8" x14ac:dyDescent="0.35">
      <c r="B1519" s="46"/>
      <c r="C1519" s="46"/>
      <c r="D1519" s="46"/>
      <c r="E1519" s="46"/>
      <c r="F1519" s="45"/>
      <c r="H1519" s="47"/>
    </row>
    <row r="1520" spans="2:8" x14ac:dyDescent="0.35">
      <c r="B1520" s="46"/>
      <c r="C1520" s="46"/>
      <c r="D1520" s="46"/>
      <c r="E1520" s="46"/>
      <c r="F1520" s="45"/>
      <c r="H1520" s="47"/>
    </row>
    <row r="1521" spans="2:8" x14ac:dyDescent="0.35">
      <c r="B1521" s="46"/>
      <c r="C1521" s="46"/>
      <c r="D1521" s="46"/>
      <c r="E1521" s="46"/>
      <c r="F1521" s="45"/>
      <c r="H1521" s="47"/>
    </row>
    <row r="1522" spans="2:8" x14ac:dyDescent="0.35">
      <c r="B1522" s="46"/>
      <c r="C1522" s="46"/>
      <c r="D1522" s="46"/>
      <c r="E1522" s="46"/>
      <c r="F1522" s="45"/>
      <c r="H1522" s="47"/>
    </row>
    <row r="1523" spans="2:8" x14ac:dyDescent="0.35">
      <c r="B1523" s="46"/>
      <c r="C1523" s="46"/>
      <c r="D1523" s="46"/>
      <c r="E1523" s="46"/>
      <c r="F1523" s="45"/>
      <c r="H1523" s="47"/>
    </row>
    <row r="1524" spans="2:8" x14ac:dyDescent="0.35">
      <c r="B1524" s="46"/>
      <c r="C1524" s="46"/>
      <c r="D1524" s="46"/>
      <c r="E1524" s="46"/>
      <c r="F1524" s="45"/>
      <c r="H1524" s="47"/>
    </row>
    <row r="1525" spans="2:8" x14ac:dyDescent="0.35">
      <c r="B1525" s="46"/>
      <c r="C1525" s="46"/>
      <c r="D1525" s="46"/>
      <c r="E1525" s="46"/>
      <c r="F1525" s="45"/>
      <c r="H1525" s="47"/>
    </row>
    <row r="1526" spans="2:8" x14ac:dyDescent="0.35">
      <c r="B1526" s="46"/>
      <c r="C1526" s="46"/>
      <c r="D1526" s="46"/>
      <c r="E1526" s="46"/>
      <c r="F1526" s="45"/>
      <c r="H1526" s="47"/>
    </row>
    <row r="1527" spans="2:8" x14ac:dyDescent="0.35">
      <c r="B1527" s="46"/>
      <c r="C1527" s="46"/>
      <c r="D1527" s="46"/>
      <c r="E1527" s="46"/>
      <c r="F1527" s="45"/>
      <c r="H1527" s="47"/>
    </row>
    <row r="1528" spans="2:8" x14ac:dyDescent="0.35">
      <c r="B1528" s="46"/>
      <c r="C1528" s="46"/>
      <c r="D1528" s="46"/>
      <c r="E1528" s="46"/>
      <c r="F1528" s="45"/>
      <c r="H1528" s="47"/>
    </row>
    <row r="1529" spans="2:8" x14ac:dyDescent="0.35">
      <c r="B1529" s="46"/>
      <c r="C1529" s="46"/>
      <c r="D1529" s="46"/>
      <c r="E1529" s="46"/>
      <c r="F1529" s="45"/>
      <c r="H1529" s="47"/>
    </row>
    <row r="1530" spans="2:8" x14ac:dyDescent="0.35">
      <c r="B1530" s="46"/>
      <c r="C1530" s="46"/>
      <c r="D1530" s="46"/>
      <c r="E1530" s="46"/>
      <c r="F1530" s="45"/>
      <c r="H1530" s="47"/>
    </row>
    <row r="1531" spans="2:8" x14ac:dyDescent="0.35">
      <c r="B1531" s="46"/>
      <c r="C1531" s="46"/>
      <c r="D1531" s="46"/>
      <c r="E1531" s="46"/>
      <c r="F1531" s="45"/>
      <c r="H1531" s="47"/>
    </row>
    <row r="1532" spans="2:8" x14ac:dyDescent="0.35">
      <c r="B1532" s="46"/>
      <c r="C1532" s="46"/>
      <c r="D1532" s="46"/>
      <c r="E1532" s="46"/>
      <c r="F1532" s="45"/>
      <c r="H1532" s="47"/>
    </row>
    <row r="1533" spans="2:8" x14ac:dyDescent="0.35">
      <c r="B1533" s="46"/>
      <c r="C1533" s="46"/>
      <c r="D1533" s="46"/>
      <c r="E1533" s="46"/>
      <c r="F1533" s="45"/>
      <c r="H1533" s="47"/>
    </row>
    <row r="1534" spans="2:8" x14ac:dyDescent="0.35">
      <c r="B1534" s="46"/>
      <c r="C1534" s="46"/>
      <c r="D1534" s="46"/>
      <c r="E1534" s="46"/>
      <c r="F1534" s="45"/>
      <c r="H1534" s="47"/>
    </row>
    <row r="1535" spans="2:8" x14ac:dyDescent="0.35">
      <c r="B1535" s="46"/>
      <c r="C1535" s="46"/>
      <c r="D1535" s="46"/>
      <c r="E1535" s="46"/>
      <c r="F1535" s="45"/>
      <c r="H1535" s="47"/>
    </row>
    <row r="1536" spans="2:8" x14ac:dyDescent="0.35">
      <c r="B1536" s="46"/>
      <c r="C1536" s="46"/>
      <c r="D1536" s="46"/>
      <c r="E1536" s="46"/>
      <c r="F1536" s="45"/>
      <c r="H1536" s="47"/>
    </row>
    <row r="1537" spans="2:8" x14ac:dyDescent="0.35">
      <c r="B1537" s="46"/>
      <c r="C1537" s="46"/>
      <c r="D1537" s="46"/>
      <c r="E1537" s="46"/>
      <c r="F1537" s="45"/>
      <c r="H1537" s="47"/>
    </row>
    <row r="1538" spans="2:8" x14ac:dyDescent="0.35">
      <c r="B1538" s="46"/>
      <c r="C1538" s="46"/>
      <c r="D1538" s="46"/>
      <c r="E1538" s="46"/>
      <c r="F1538" s="45"/>
      <c r="H1538" s="47"/>
    </row>
    <row r="1539" spans="2:8" x14ac:dyDescent="0.35">
      <c r="B1539" s="46"/>
      <c r="C1539" s="46"/>
      <c r="D1539" s="46"/>
      <c r="E1539" s="46"/>
      <c r="F1539" s="45"/>
      <c r="H1539" s="47"/>
    </row>
    <row r="1540" spans="2:8" x14ac:dyDescent="0.35">
      <c r="B1540" s="46"/>
      <c r="C1540" s="46"/>
      <c r="D1540" s="46"/>
      <c r="E1540" s="46"/>
      <c r="F1540" s="45"/>
      <c r="H1540" s="47"/>
    </row>
    <row r="1541" spans="2:8" x14ac:dyDescent="0.35">
      <c r="B1541" s="46"/>
      <c r="C1541" s="46"/>
      <c r="D1541" s="46"/>
      <c r="E1541" s="46"/>
      <c r="F1541" s="45"/>
      <c r="H1541" s="47"/>
    </row>
    <row r="1542" spans="2:8" x14ac:dyDescent="0.35">
      <c r="B1542" s="46"/>
      <c r="C1542" s="46"/>
      <c r="D1542" s="46"/>
      <c r="E1542" s="46"/>
      <c r="F1542" s="45"/>
      <c r="H1542" s="47"/>
    </row>
    <row r="1543" spans="2:8" x14ac:dyDescent="0.35">
      <c r="B1543" s="46"/>
      <c r="C1543" s="46"/>
      <c r="D1543" s="46"/>
      <c r="E1543" s="46"/>
      <c r="F1543" s="45"/>
      <c r="H1543" s="47"/>
    </row>
    <row r="1544" spans="2:8" x14ac:dyDescent="0.35">
      <c r="B1544" s="46"/>
      <c r="C1544" s="46"/>
      <c r="D1544" s="46"/>
      <c r="E1544" s="46"/>
      <c r="F1544" s="45"/>
      <c r="H1544" s="47"/>
    </row>
    <row r="1545" spans="2:8" x14ac:dyDescent="0.35">
      <c r="B1545" s="46"/>
      <c r="C1545" s="46"/>
      <c r="D1545" s="46"/>
      <c r="E1545" s="46"/>
      <c r="F1545" s="45"/>
      <c r="H1545" s="47"/>
    </row>
    <row r="1546" spans="2:8" x14ac:dyDescent="0.35">
      <c r="B1546" s="46"/>
      <c r="C1546" s="46"/>
      <c r="D1546" s="46"/>
      <c r="E1546" s="46"/>
      <c r="F1546" s="45"/>
      <c r="H1546" s="47"/>
    </row>
    <row r="1547" spans="2:8" x14ac:dyDescent="0.35">
      <c r="B1547" s="46"/>
      <c r="C1547" s="46"/>
      <c r="D1547" s="46"/>
      <c r="E1547" s="46"/>
      <c r="F1547" s="45"/>
      <c r="H1547" s="47"/>
    </row>
    <row r="1548" spans="2:8" x14ac:dyDescent="0.35">
      <c r="B1548" s="46"/>
      <c r="C1548" s="46"/>
      <c r="D1548" s="46"/>
      <c r="E1548" s="46"/>
      <c r="F1548" s="45"/>
      <c r="H1548" s="47"/>
    </row>
    <row r="1549" spans="2:8" x14ac:dyDescent="0.35">
      <c r="B1549" s="46"/>
      <c r="C1549" s="46"/>
      <c r="D1549" s="46"/>
      <c r="E1549" s="46"/>
      <c r="F1549" s="45"/>
      <c r="H1549" s="47"/>
    </row>
    <row r="1550" spans="2:8" x14ac:dyDescent="0.35">
      <c r="B1550" s="46"/>
      <c r="C1550" s="46"/>
      <c r="D1550" s="46"/>
      <c r="E1550" s="46"/>
      <c r="F1550" s="45"/>
      <c r="H1550" s="47"/>
    </row>
    <row r="1551" spans="2:8" x14ac:dyDescent="0.35">
      <c r="B1551" s="46"/>
      <c r="C1551" s="46"/>
      <c r="D1551" s="46"/>
      <c r="E1551" s="46"/>
      <c r="F1551" s="45"/>
      <c r="H1551" s="47"/>
    </row>
    <row r="1552" spans="2:8" x14ac:dyDescent="0.35">
      <c r="B1552" s="46"/>
      <c r="C1552" s="46"/>
      <c r="D1552" s="46"/>
      <c r="E1552" s="46"/>
      <c r="F1552" s="45"/>
      <c r="H1552" s="47"/>
    </row>
    <row r="1553" spans="2:8" x14ac:dyDescent="0.35">
      <c r="B1553" s="46"/>
      <c r="C1553" s="46"/>
      <c r="D1553" s="46"/>
      <c r="E1553" s="46"/>
      <c r="F1553" s="45"/>
      <c r="H1553" s="47"/>
    </row>
    <row r="1554" spans="2:8" x14ac:dyDescent="0.35">
      <c r="B1554" s="46"/>
      <c r="C1554" s="46"/>
      <c r="D1554" s="46"/>
      <c r="E1554" s="46"/>
      <c r="F1554" s="45"/>
      <c r="H1554" s="47"/>
    </row>
    <row r="1555" spans="2:8" x14ac:dyDescent="0.35">
      <c r="B1555" s="46"/>
      <c r="C1555" s="46"/>
      <c r="D1555" s="46"/>
      <c r="E1555" s="46"/>
      <c r="F1555" s="45"/>
      <c r="H1555" s="47"/>
    </row>
    <row r="1556" spans="2:8" x14ac:dyDescent="0.35">
      <c r="B1556" s="46"/>
      <c r="C1556" s="46"/>
      <c r="D1556" s="46"/>
      <c r="E1556" s="46"/>
      <c r="F1556" s="45"/>
      <c r="H1556" s="47"/>
    </row>
    <row r="1557" spans="2:8" x14ac:dyDescent="0.35">
      <c r="B1557" s="46"/>
      <c r="C1557" s="46"/>
      <c r="D1557" s="46"/>
      <c r="E1557" s="46"/>
      <c r="F1557" s="45"/>
      <c r="H1557" s="47"/>
    </row>
    <row r="1558" spans="2:8" x14ac:dyDescent="0.35">
      <c r="B1558" s="46"/>
      <c r="C1558" s="46"/>
      <c r="D1558" s="46"/>
      <c r="E1558" s="46"/>
      <c r="F1558" s="45"/>
      <c r="H1558" s="47"/>
    </row>
    <row r="1559" spans="2:8" x14ac:dyDescent="0.35">
      <c r="B1559" s="46"/>
      <c r="C1559" s="46"/>
      <c r="D1559" s="46"/>
      <c r="E1559" s="46"/>
      <c r="F1559" s="45"/>
      <c r="H1559" s="47"/>
    </row>
    <row r="1560" spans="2:8" x14ac:dyDescent="0.35">
      <c r="B1560" s="46"/>
      <c r="C1560" s="46"/>
      <c r="D1560" s="46"/>
      <c r="E1560" s="46"/>
      <c r="F1560" s="45"/>
      <c r="H1560" s="47"/>
    </row>
    <row r="1561" spans="2:8" x14ac:dyDescent="0.35">
      <c r="B1561" s="46"/>
      <c r="C1561" s="46"/>
      <c r="D1561" s="46"/>
      <c r="E1561" s="46"/>
      <c r="F1561" s="45"/>
      <c r="H1561" s="47"/>
    </row>
    <row r="1562" spans="2:8" x14ac:dyDescent="0.35">
      <c r="B1562" s="46"/>
      <c r="C1562" s="46"/>
      <c r="D1562" s="46"/>
      <c r="E1562" s="46"/>
      <c r="F1562" s="45"/>
      <c r="H1562" s="47"/>
    </row>
    <row r="1563" spans="2:8" x14ac:dyDescent="0.35">
      <c r="B1563" s="46"/>
      <c r="C1563" s="46"/>
      <c r="D1563" s="46"/>
      <c r="E1563" s="46"/>
      <c r="F1563" s="45"/>
      <c r="H1563" s="47"/>
    </row>
    <row r="1564" spans="2:8" x14ac:dyDescent="0.35">
      <c r="B1564" s="46"/>
      <c r="C1564" s="46"/>
      <c r="D1564" s="46"/>
      <c r="E1564" s="46"/>
      <c r="F1564" s="45"/>
      <c r="H1564" s="47"/>
    </row>
    <row r="1565" spans="2:8" x14ac:dyDescent="0.35">
      <c r="B1565" s="46"/>
      <c r="C1565" s="46"/>
      <c r="D1565" s="46"/>
      <c r="E1565" s="46"/>
      <c r="F1565" s="45"/>
      <c r="H1565" s="47"/>
    </row>
    <row r="1566" spans="2:8" x14ac:dyDescent="0.35">
      <c r="B1566" s="46"/>
      <c r="C1566" s="46"/>
      <c r="D1566" s="46"/>
      <c r="E1566" s="46"/>
      <c r="F1566" s="45"/>
      <c r="H1566" s="47"/>
    </row>
    <row r="1567" spans="2:8" x14ac:dyDescent="0.35">
      <c r="B1567" s="46"/>
      <c r="C1567" s="46"/>
      <c r="D1567" s="46"/>
      <c r="E1567" s="46"/>
      <c r="F1567" s="45"/>
      <c r="H1567" s="47"/>
    </row>
    <row r="1568" spans="2:8" x14ac:dyDescent="0.35">
      <c r="B1568" s="46"/>
      <c r="C1568" s="46"/>
      <c r="D1568" s="46"/>
      <c r="E1568" s="46"/>
      <c r="F1568" s="45"/>
      <c r="H1568" s="47"/>
    </row>
    <row r="1569" spans="2:8" x14ac:dyDescent="0.35">
      <c r="B1569" s="46"/>
      <c r="C1569" s="46"/>
      <c r="D1569" s="46"/>
      <c r="E1569" s="46"/>
      <c r="F1569" s="45"/>
      <c r="H1569" s="47"/>
    </row>
    <row r="1570" spans="2:8" x14ac:dyDescent="0.35">
      <c r="B1570" s="46"/>
      <c r="C1570" s="46"/>
      <c r="D1570" s="46"/>
      <c r="E1570" s="46"/>
      <c r="F1570" s="45"/>
      <c r="H1570" s="47"/>
    </row>
    <row r="1571" spans="2:8" x14ac:dyDescent="0.35">
      <c r="B1571" s="46"/>
      <c r="C1571" s="46"/>
      <c r="D1571" s="46"/>
      <c r="E1571" s="46"/>
      <c r="F1571" s="45"/>
      <c r="H1571" s="47"/>
    </row>
    <row r="1572" spans="2:8" x14ac:dyDescent="0.35">
      <c r="B1572" s="46"/>
      <c r="C1572" s="46"/>
      <c r="D1572" s="46"/>
      <c r="E1572" s="46"/>
      <c r="F1572" s="45"/>
      <c r="H1572" s="47"/>
    </row>
    <row r="1573" spans="2:8" x14ac:dyDescent="0.35">
      <c r="B1573" s="46"/>
      <c r="C1573" s="46"/>
      <c r="D1573" s="46"/>
      <c r="E1573" s="46"/>
      <c r="F1573" s="45"/>
      <c r="H1573" s="47"/>
    </row>
    <row r="1574" spans="2:8" x14ac:dyDescent="0.35">
      <c r="B1574" s="46"/>
      <c r="C1574" s="46"/>
      <c r="D1574" s="46"/>
      <c r="E1574" s="46"/>
      <c r="F1574" s="45"/>
      <c r="H1574" s="47"/>
    </row>
    <row r="1575" spans="2:8" x14ac:dyDescent="0.35">
      <c r="B1575" s="46"/>
      <c r="C1575" s="46"/>
      <c r="D1575" s="46"/>
      <c r="E1575" s="46"/>
      <c r="F1575" s="45"/>
      <c r="H1575" s="47"/>
    </row>
    <row r="1576" spans="2:8" x14ac:dyDescent="0.35">
      <c r="B1576" s="46"/>
      <c r="C1576" s="46"/>
      <c r="D1576" s="46"/>
      <c r="E1576" s="46"/>
      <c r="F1576" s="45"/>
      <c r="H1576" s="47"/>
    </row>
    <row r="1577" spans="2:8" x14ac:dyDescent="0.35">
      <c r="B1577" s="46"/>
      <c r="C1577" s="46"/>
      <c r="D1577" s="46"/>
      <c r="E1577" s="46"/>
      <c r="F1577" s="45"/>
      <c r="H1577" s="47"/>
    </row>
    <row r="1578" spans="2:8" x14ac:dyDescent="0.35">
      <c r="B1578" s="46"/>
      <c r="C1578" s="46"/>
      <c r="D1578" s="46"/>
      <c r="E1578" s="46"/>
      <c r="F1578" s="45"/>
      <c r="H1578" s="47"/>
    </row>
    <row r="1579" spans="2:8" x14ac:dyDescent="0.35">
      <c r="B1579" s="46"/>
      <c r="C1579" s="46"/>
      <c r="D1579" s="46"/>
      <c r="E1579" s="46"/>
      <c r="F1579" s="45"/>
      <c r="H1579" s="47"/>
    </row>
    <row r="1580" spans="2:8" x14ac:dyDescent="0.35">
      <c r="B1580" s="46"/>
      <c r="C1580" s="46"/>
      <c r="D1580" s="46"/>
      <c r="E1580" s="46"/>
      <c r="F1580" s="45"/>
      <c r="H1580" s="47"/>
    </row>
    <row r="1581" spans="2:8" x14ac:dyDescent="0.35">
      <c r="B1581" s="46"/>
      <c r="C1581" s="46"/>
      <c r="D1581" s="46"/>
      <c r="E1581" s="46"/>
      <c r="F1581" s="45"/>
      <c r="H1581" s="47"/>
    </row>
    <row r="1582" spans="2:8" x14ac:dyDescent="0.35">
      <c r="B1582" s="46"/>
      <c r="C1582" s="46"/>
      <c r="D1582" s="46"/>
      <c r="E1582" s="46"/>
      <c r="F1582" s="45"/>
      <c r="H1582" s="47"/>
    </row>
    <row r="1583" spans="2:8" x14ac:dyDescent="0.35">
      <c r="B1583" s="46"/>
      <c r="C1583" s="46"/>
      <c r="D1583" s="46"/>
      <c r="E1583" s="46"/>
      <c r="F1583" s="45"/>
      <c r="H1583" s="47"/>
    </row>
    <row r="1584" spans="2:8" x14ac:dyDescent="0.35">
      <c r="B1584" s="46"/>
      <c r="C1584" s="46"/>
      <c r="D1584" s="46"/>
      <c r="E1584" s="46"/>
      <c r="F1584" s="45"/>
      <c r="H1584" s="47"/>
    </row>
    <row r="1585" spans="2:8" x14ac:dyDescent="0.35">
      <c r="B1585" s="46"/>
      <c r="C1585" s="46"/>
      <c r="D1585" s="46"/>
      <c r="E1585" s="46"/>
      <c r="F1585" s="45"/>
      <c r="H1585" s="47"/>
    </row>
    <row r="1586" spans="2:8" x14ac:dyDescent="0.35">
      <c r="B1586" s="46"/>
      <c r="C1586" s="46"/>
      <c r="D1586" s="46"/>
      <c r="E1586" s="46"/>
      <c r="F1586" s="45"/>
      <c r="H1586" s="47"/>
    </row>
    <row r="1587" spans="2:8" x14ac:dyDescent="0.35">
      <c r="B1587" s="46"/>
      <c r="C1587" s="46"/>
      <c r="D1587" s="46"/>
      <c r="E1587" s="46"/>
      <c r="F1587" s="45"/>
      <c r="H1587" s="47"/>
    </row>
    <row r="1588" spans="2:8" x14ac:dyDescent="0.35">
      <c r="B1588" s="46"/>
      <c r="C1588" s="46"/>
      <c r="D1588" s="46"/>
      <c r="E1588" s="46"/>
      <c r="F1588" s="45"/>
      <c r="H1588" s="47"/>
    </row>
    <row r="1589" spans="2:8" x14ac:dyDescent="0.35">
      <c r="B1589" s="46"/>
      <c r="C1589" s="46"/>
      <c r="D1589" s="46"/>
      <c r="E1589" s="46"/>
      <c r="F1589" s="45"/>
      <c r="H1589" s="47"/>
    </row>
    <row r="1590" spans="2:8" x14ac:dyDescent="0.35">
      <c r="B1590" s="46"/>
      <c r="C1590" s="46"/>
      <c r="D1590" s="46"/>
      <c r="E1590" s="46"/>
      <c r="F1590" s="45"/>
      <c r="H1590" s="47"/>
    </row>
    <row r="1591" spans="2:8" x14ac:dyDescent="0.35">
      <c r="B1591" s="46"/>
      <c r="C1591" s="46"/>
      <c r="D1591" s="46"/>
      <c r="E1591" s="46"/>
      <c r="F1591" s="45"/>
      <c r="H1591" s="47"/>
    </row>
    <row r="1592" spans="2:8" x14ac:dyDescent="0.35">
      <c r="B1592" s="46"/>
      <c r="C1592" s="46"/>
      <c r="D1592" s="46"/>
      <c r="E1592" s="46"/>
      <c r="F1592" s="45"/>
      <c r="H1592" s="47"/>
    </row>
    <row r="1593" spans="2:8" x14ac:dyDescent="0.35">
      <c r="B1593" s="46"/>
      <c r="C1593" s="46"/>
      <c r="D1593" s="46"/>
      <c r="E1593" s="46"/>
      <c r="F1593" s="45"/>
      <c r="H1593" s="47"/>
    </row>
    <row r="1594" spans="2:8" x14ac:dyDescent="0.35">
      <c r="B1594" s="46"/>
      <c r="C1594" s="46"/>
      <c r="D1594" s="46"/>
      <c r="E1594" s="46"/>
      <c r="F1594" s="45"/>
      <c r="H1594" s="47"/>
    </row>
    <row r="1595" spans="2:8" x14ac:dyDescent="0.35">
      <c r="B1595" s="46"/>
      <c r="C1595" s="46"/>
      <c r="D1595" s="46"/>
      <c r="E1595" s="46"/>
      <c r="F1595" s="45"/>
      <c r="H1595" s="47"/>
    </row>
    <row r="1596" spans="2:8" x14ac:dyDescent="0.35">
      <c r="B1596" s="46"/>
      <c r="C1596" s="46"/>
      <c r="D1596" s="46"/>
      <c r="E1596" s="46"/>
      <c r="F1596" s="45"/>
      <c r="H1596" s="47"/>
    </row>
    <row r="1597" spans="2:8" x14ac:dyDescent="0.35">
      <c r="B1597" s="46"/>
      <c r="C1597" s="46"/>
      <c r="D1597" s="46"/>
      <c r="E1597" s="46"/>
      <c r="F1597" s="45"/>
      <c r="H1597" s="47"/>
    </row>
    <row r="1598" spans="2:8" x14ac:dyDescent="0.35">
      <c r="B1598" s="46"/>
      <c r="C1598" s="46"/>
      <c r="D1598" s="46"/>
      <c r="E1598" s="46"/>
      <c r="F1598" s="45"/>
      <c r="H1598" s="47"/>
    </row>
    <row r="1599" spans="2:8" x14ac:dyDescent="0.35">
      <c r="B1599" s="46"/>
      <c r="C1599" s="46"/>
      <c r="D1599" s="46"/>
      <c r="E1599" s="46"/>
      <c r="F1599" s="45"/>
      <c r="H1599" s="47"/>
    </row>
    <row r="1600" spans="2:8" x14ac:dyDescent="0.35">
      <c r="B1600" s="46"/>
      <c r="C1600" s="46"/>
      <c r="D1600" s="46"/>
      <c r="E1600" s="46"/>
      <c r="F1600" s="45"/>
      <c r="H1600" s="47"/>
    </row>
    <row r="1601" spans="2:8" x14ac:dyDescent="0.35">
      <c r="B1601" s="46"/>
      <c r="C1601" s="46"/>
      <c r="D1601" s="46"/>
      <c r="E1601" s="46"/>
      <c r="F1601" s="45"/>
      <c r="H1601" s="47"/>
    </row>
    <row r="1602" spans="2:8" x14ac:dyDescent="0.35">
      <c r="B1602" s="46"/>
      <c r="C1602" s="46"/>
      <c r="D1602" s="46"/>
      <c r="E1602" s="46"/>
      <c r="F1602" s="45"/>
      <c r="H1602" s="47"/>
    </row>
    <row r="1603" spans="2:8" x14ac:dyDescent="0.35">
      <c r="B1603" s="46"/>
      <c r="C1603" s="46"/>
      <c r="D1603" s="46"/>
      <c r="E1603" s="46"/>
      <c r="F1603" s="45"/>
      <c r="H1603" s="47"/>
    </row>
    <row r="1604" spans="2:8" x14ac:dyDescent="0.35">
      <c r="B1604" s="46"/>
      <c r="C1604" s="46"/>
      <c r="D1604" s="46"/>
      <c r="E1604" s="46"/>
      <c r="F1604" s="45"/>
      <c r="H1604" s="47"/>
    </row>
    <row r="1605" spans="2:8" x14ac:dyDescent="0.35">
      <c r="B1605" s="46"/>
      <c r="C1605" s="46"/>
      <c r="D1605" s="46"/>
      <c r="E1605" s="46"/>
      <c r="F1605" s="45"/>
      <c r="H1605" s="47"/>
    </row>
    <row r="1606" spans="2:8" x14ac:dyDescent="0.35">
      <c r="B1606" s="46"/>
      <c r="C1606" s="46"/>
      <c r="D1606" s="46"/>
      <c r="E1606" s="46"/>
      <c r="F1606" s="45"/>
      <c r="H1606" s="47"/>
    </row>
    <row r="1607" spans="2:8" x14ac:dyDescent="0.35">
      <c r="B1607" s="46"/>
      <c r="C1607" s="46"/>
      <c r="D1607" s="46"/>
      <c r="E1607" s="46"/>
      <c r="F1607" s="45"/>
      <c r="H1607" s="47"/>
    </row>
    <row r="1608" spans="2:8" x14ac:dyDescent="0.35">
      <c r="B1608" s="46"/>
      <c r="C1608" s="46"/>
      <c r="D1608" s="46"/>
      <c r="E1608" s="46"/>
      <c r="F1608" s="45"/>
      <c r="H1608" s="47"/>
    </row>
    <row r="1609" spans="2:8" x14ac:dyDescent="0.35">
      <c r="B1609" s="46"/>
      <c r="C1609" s="46"/>
      <c r="D1609" s="46"/>
      <c r="E1609" s="46"/>
      <c r="F1609" s="45"/>
      <c r="H1609" s="47"/>
    </row>
    <row r="1610" spans="2:8" x14ac:dyDescent="0.35">
      <c r="B1610" s="46"/>
      <c r="C1610" s="46"/>
      <c r="D1610" s="46"/>
      <c r="E1610" s="46"/>
      <c r="F1610" s="45"/>
      <c r="H1610" s="47"/>
    </row>
    <row r="1611" spans="2:8" x14ac:dyDescent="0.35">
      <c r="B1611" s="46"/>
      <c r="C1611" s="46"/>
      <c r="D1611" s="46"/>
      <c r="E1611" s="46"/>
      <c r="F1611" s="45"/>
      <c r="H1611" s="47"/>
    </row>
    <row r="1612" spans="2:8" x14ac:dyDescent="0.35">
      <c r="B1612" s="46"/>
      <c r="C1612" s="46"/>
      <c r="D1612" s="46"/>
      <c r="E1612" s="46"/>
      <c r="F1612" s="45"/>
      <c r="H1612" s="47"/>
    </row>
    <row r="1613" spans="2:8" x14ac:dyDescent="0.35">
      <c r="B1613" s="46"/>
      <c r="C1613" s="46"/>
      <c r="D1613" s="46"/>
      <c r="E1613" s="46"/>
      <c r="F1613" s="45"/>
      <c r="H1613" s="47"/>
    </row>
    <row r="1614" spans="2:8" x14ac:dyDescent="0.35">
      <c r="B1614" s="46"/>
      <c r="C1614" s="46"/>
      <c r="D1614" s="46"/>
      <c r="E1614" s="46"/>
      <c r="F1614" s="45"/>
      <c r="H1614" s="47"/>
    </row>
    <row r="1615" spans="2:8" x14ac:dyDescent="0.35">
      <c r="B1615" s="46"/>
      <c r="C1615" s="46"/>
      <c r="D1615" s="46"/>
      <c r="E1615" s="46"/>
      <c r="F1615" s="45"/>
      <c r="H1615" s="47"/>
    </row>
    <row r="1616" spans="2:8" x14ac:dyDescent="0.35">
      <c r="B1616" s="46"/>
      <c r="C1616" s="46"/>
      <c r="D1616" s="46"/>
      <c r="E1616" s="46"/>
      <c r="F1616" s="45"/>
      <c r="H1616" s="47"/>
    </row>
    <row r="1617" spans="2:8" x14ac:dyDescent="0.35">
      <c r="B1617" s="46"/>
      <c r="C1617" s="46"/>
      <c r="D1617" s="46"/>
      <c r="E1617" s="46"/>
      <c r="F1617" s="45"/>
      <c r="H1617" s="47"/>
    </row>
    <row r="1618" spans="2:8" x14ac:dyDescent="0.35">
      <c r="B1618" s="46"/>
      <c r="C1618" s="46"/>
      <c r="D1618" s="46"/>
      <c r="E1618" s="46"/>
      <c r="F1618" s="45"/>
      <c r="H1618" s="47"/>
    </row>
    <row r="1619" spans="2:8" x14ac:dyDescent="0.35">
      <c r="B1619" s="46"/>
      <c r="C1619" s="46"/>
      <c r="D1619" s="46"/>
      <c r="E1619" s="46"/>
      <c r="F1619" s="45"/>
      <c r="H1619" s="47"/>
    </row>
    <row r="1620" spans="2:8" x14ac:dyDescent="0.35">
      <c r="B1620" s="46"/>
      <c r="C1620" s="46"/>
      <c r="D1620" s="46"/>
      <c r="E1620" s="46"/>
      <c r="F1620" s="45"/>
      <c r="H1620" s="47"/>
    </row>
    <row r="1621" spans="2:8" x14ac:dyDescent="0.35">
      <c r="B1621" s="46"/>
      <c r="C1621" s="46"/>
      <c r="D1621" s="46"/>
      <c r="E1621" s="46"/>
      <c r="F1621" s="45"/>
      <c r="H1621" s="47"/>
    </row>
    <row r="1622" spans="2:8" x14ac:dyDescent="0.35">
      <c r="B1622" s="46"/>
      <c r="C1622" s="46"/>
      <c r="D1622" s="46"/>
      <c r="E1622" s="46"/>
      <c r="F1622" s="45"/>
      <c r="H1622" s="47"/>
    </row>
    <row r="1623" spans="2:8" x14ac:dyDescent="0.35">
      <c r="B1623" s="46"/>
      <c r="C1623" s="46"/>
      <c r="D1623" s="46"/>
      <c r="E1623" s="46"/>
      <c r="F1623" s="45"/>
      <c r="H1623" s="47"/>
    </row>
    <row r="1624" spans="2:8" x14ac:dyDescent="0.35">
      <c r="B1624" s="46"/>
      <c r="C1624" s="46"/>
      <c r="D1624" s="46"/>
      <c r="E1624" s="46"/>
      <c r="F1624" s="45"/>
      <c r="H1624" s="47"/>
    </row>
    <row r="1625" spans="2:8" x14ac:dyDescent="0.35">
      <c r="B1625" s="46"/>
      <c r="C1625" s="46"/>
      <c r="D1625" s="46"/>
      <c r="E1625" s="46"/>
      <c r="F1625" s="45"/>
      <c r="H1625" s="47"/>
    </row>
    <row r="1626" spans="2:8" x14ac:dyDescent="0.35">
      <c r="B1626" s="46"/>
      <c r="C1626" s="46"/>
      <c r="D1626" s="46"/>
      <c r="E1626" s="46"/>
      <c r="F1626" s="45"/>
      <c r="H1626" s="47"/>
    </row>
    <row r="1627" spans="2:8" x14ac:dyDescent="0.35">
      <c r="B1627" s="46"/>
      <c r="C1627" s="46"/>
      <c r="D1627" s="46"/>
      <c r="E1627" s="46"/>
      <c r="F1627" s="45"/>
      <c r="H1627" s="47"/>
    </row>
    <row r="1628" spans="2:8" x14ac:dyDescent="0.35">
      <c r="B1628" s="46"/>
      <c r="C1628" s="46"/>
      <c r="D1628" s="46"/>
      <c r="E1628" s="46"/>
      <c r="F1628" s="45"/>
      <c r="H1628" s="47"/>
    </row>
    <row r="1629" spans="2:8" x14ac:dyDescent="0.35">
      <c r="B1629" s="46"/>
      <c r="C1629" s="46"/>
      <c r="D1629" s="46"/>
      <c r="E1629" s="46"/>
      <c r="F1629" s="45"/>
      <c r="H1629" s="47"/>
    </row>
    <row r="1630" spans="2:8" x14ac:dyDescent="0.35">
      <c r="B1630" s="46"/>
      <c r="C1630" s="46"/>
      <c r="D1630" s="46"/>
      <c r="E1630" s="46"/>
      <c r="F1630" s="45"/>
      <c r="H1630" s="47"/>
    </row>
    <row r="1631" spans="2:8" x14ac:dyDescent="0.35">
      <c r="B1631" s="46"/>
      <c r="C1631" s="46"/>
      <c r="D1631" s="46"/>
      <c r="E1631" s="46"/>
      <c r="F1631" s="45"/>
      <c r="H1631" s="47"/>
    </row>
    <row r="1632" spans="2:8" x14ac:dyDescent="0.35">
      <c r="B1632" s="46"/>
      <c r="C1632" s="46"/>
      <c r="D1632" s="46"/>
      <c r="E1632" s="46"/>
      <c r="F1632" s="45"/>
      <c r="H1632" s="47"/>
    </row>
    <row r="1633" spans="2:8" x14ac:dyDescent="0.35">
      <c r="B1633" s="46"/>
      <c r="C1633" s="46"/>
      <c r="D1633" s="46"/>
      <c r="E1633" s="46"/>
      <c r="F1633" s="45"/>
      <c r="H1633" s="47"/>
    </row>
    <row r="1634" spans="2:8" x14ac:dyDescent="0.35">
      <c r="B1634" s="46"/>
      <c r="C1634" s="46"/>
      <c r="D1634" s="46"/>
      <c r="E1634" s="46"/>
      <c r="F1634" s="45"/>
      <c r="H1634" s="47"/>
    </row>
    <row r="1635" spans="2:8" x14ac:dyDescent="0.35">
      <c r="B1635" s="46"/>
      <c r="C1635" s="46"/>
      <c r="D1635" s="46"/>
      <c r="E1635" s="46"/>
      <c r="F1635" s="45"/>
      <c r="H1635" s="47"/>
    </row>
    <row r="1636" spans="2:8" x14ac:dyDescent="0.35">
      <c r="B1636" s="46"/>
      <c r="C1636" s="46"/>
      <c r="D1636" s="46"/>
      <c r="E1636" s="46"/>
      <c r="F1636" s="45"/>
      <c r="H1636" s="47"/>
    </row>
    <row r="1637" spans="2:8" x14ac:dyDescent="0.35">
      <c r="B1637" s="46"/>
      <c r="C1637" s="46"/>
      <c r="D1637" s="46"/>
      <c r="E1637" s="46"/>
      <c r="F1637" s="45"/>
      <c r="H1637" s="47"/>
    </row>
    <row r="1638" spans="2:8" x14ac:dyDescent="0.35">
      <c r="B1638" s="46"/>
      <c r="C1638" s="46"/>
      <c r="D1638" s="46"/>
      <c r="E1638" s="46"/>
      <c r="F1638" s="45"/>
      <c r="H1638" s="47"/>
    </row>
    <row r="1639" spans="2:8" x14ac:dyDescent="0.35">
      <c r="B1639" s="46"/>
      <c r="C1639" s="46"/>
      <c r="D1639" s="46"/>
      <c r="E1639" s="46"/>
      <c r="F1639" s="45"/>
      <c r="H1639" s="47"/>
    </row>
    <row r="1640" spans="2:8" x14ac:dyDescent="0.35">
      <c r="B1640" s="46"/>
      <c r="C1640" s="46"/>
      <c r="D1640" s="46"/>
      <c r="E1640" s="46"/>
      <c r="F1640" s="45"/>
      <c r="H1640" s="47"/>
    </row>
    <row r="1641" spans="2:8" x14ac:dyDescent="0.35">
      <c r="B1641" s="46"/>
      <c r="C1641" s="46"/>
      <c r="D1641" s="46"/>
      <c r="E1641" s="46"/>
      <c r="F1641" s="45"/>
      <c r="H1641" s="47"/>
    </row>
    <row r="1642" spans="2:8" x14ac:dyDescent="0.35">
      <c r="B1642" s="46"/>
      <c r="C1642" s="46"/>
      <c r="D1642" s="46"/>
      <c r="E1642" s="46"/>
      <c r="F1642" s="45"/>
      <c r="H1642" s="47"/>
    </row>
    <row r="1643" spans="2:8" x14ac:dyDescent="0.35">
      <c r="B1643" s="46"/>
      <c r="C1643" s="46"/>
      <c r="D1643" s="46"/>
      <c r="E1643" s="46"/>
      <c r="F1643" s="45"/>
      <c r="H1643" s="47"/>
    </row>
    <row r="1644" spans="2:8" x14ac:dyDescent="0.35">
      <c r="B1644" s="46"/>
      <c r="C1644" s="46"/>
      <c r="D1644" s="46"/>
      <c r="E1644" s="46"/>
      <c r="F1644" s="45"/>
      <c r="H1644" s="47"/>
    </row>
    <row r="1645" spans="2:8" x14ac:dyDescent="0.35">
      <c r="B1645" s="46"/>
      <c r="C1645" s="46"/>
      <c r="D1645" s="46"/>
      <c r="E1645" s="46"/>
      <c r="F1645" s="45"/>
      <c r="H1645" s="47"/>
    </row>
    <row r="1646" spans="2:8" x14ac:dyDescent="0.35">
      <c r="B1646" s="46"/>
      <c r="C1646" s="46"/>
      <c r="D1646" s="46"/>
      <c r="E1646" s="46"/>
      <c r="F1646" s="45"/>
      <c r="H1646" s="47"/>
    </row>
    <row r="1647" spans="2:8" x14ac:dyDescent="0.35">
      <c r="B1647" s="46"/>
      <c r="C1647" s="46"/>
      <c r="D1647" s="46"/>
      <c r="E1647" s="46"/>
      <c r="F1647" s="45"/>
      <c r="H1647" s="47"/>
    </row>
    <row r="1648" spans="2:8" x14ac:dyDescent="0.35">
      <c r="B1648" s="46"/>
      <c r="C1648" s="46"/>
      <c r="D1648" s="46"/>
      <c r="E1648" s="46"/>
      <c r="F1648" s="45"/>
      <c r="H1648" s="47"/>
    </row>
    <row r="1649" spans="2:8" x14ac:dyDescent="0.35">
      <c r="B1649" s="46"/>
      <c r="C1649" s="46"/>
      <c r="D1649" s="46"/>
      <c r="E1649" s="46"/>
      <c r="F1649" s="45"/>
      <c r="H1649" s="47"/>
    </row>
    <row r="1650" spans="2:8" x14ac:dyDescent="0.35">
      <c r="B1650" s="46"/>
      <c r="C1650" s="46"/>
      <c r="D1650" s="46"/>
      <c r="E1650" s="46"/>
      <c r="F1650" s="45"/>
      <c r="H1650" s="47"/>
    </row>
    <row r="1651" spans="2:8" x14ac:dyDescent="0.35">
      <c r="B1651" s="46"/>
      <c r="C1651" s="46"/>
      <c r="D1651" s="46"/>
      <c r="E1651" s="46"/>
      <c r="F1651" s="45"/>
      <c r="H1651" s="47"/>
    </row>
    <row r="1652" spans="2:8" x14ac:dyDescent="0.35">
      <c r="B1652" s="46"/>
      <c r="C1652" s="46"/>
      <c r="D1652" s="46"/>
      <c r="E1652" s="46"/>
      <c r="F1652" s="45"/>
      <c r="H1652" s="47"/>
    </row>
    <row r="1653" spans="2:8" x14ac:dyDescent="0.35">
      <c r="B1653" s="46"/>
      <c r="C1653" s="46"/>
      <c r="D1653" s="46"/>
      <c r="E1653" s="46"/>
      <c r="F1653" s="45"/>
      <c r="H1653" s="47"/>
    </row>
    <row r="1654" spans="2:8" x14ac:dyDescent="0.35">
      <c r="B1654" s="46"/>
      <c r="C1654" s="46"/>
      <c r="D1654" s="46"/>
      <c r="E1654" s="46"/>
      <c r="F1654" s="45"/>
      <c r="H1654" s="47"/>
    </row>
    <row r="1655" spans="2:8" x14ac:dyDescent="0.35">
      <c r="B1655" s="46"/>
      <c r="C1655" s="46"/>
      <c r="D1655" s="46"/>
      <c r="E1655" s="46"/>
      <c r="F1655" s="45"/>
      <c r="H1655" s="47"/>
    </row>
    <row r="1656" spans="2:8" x14ac:dyDescent="0.35">
      <c r="B1656" s="46"/>
      <c r="C1656" s="46"/>
      <c r="D1656" s="46"/>
      <c r="E1656" s="46"/>
      <c r="F1656" s="45"/>
      <c r="H1656" s="47"/>
    </row>
    <row r="1657" spans="2:8" x14ac:dyDescent="0.35">
      <c r="B1657" s="46"/>
      <c r="C1657" s="46"/>
      <c r="D1657" s="46"/>
      <c r="E1657" s="46"/>
      <c r="F1657" s="45"/>
      <c r="H1657" s="47"/>
    </row>
    <row r="1658" spans="2:8" x14ac:dyDescent="0.35">
      <c r="B1658" s="46"/>
      <c r="C1658" s="46"/>
      <c r="D1658" s="46"/>
      <c r="E1658" s="46"/>
      <c r="F1658" s="45"/>
      <c r="H1658" s="47"/>
    </row>
    <row r="1659" spans="2:8" x14ac:dyDescent="0.35">
      <c r="B1659" s="46"/>
      <c r="C1659" s="46"/>
      <c r="D1659" s="46"/>
      <c r="E1659" s="46"/>
      <c r="F1659" s="45"/>
      <c r="H1659" s="47"/>
    </row>
    <row r="1660" spans="2:8" x14ac:dyDescent="0.35">
      <c r="B1660" s="46"/>
      <c r="C1660" s="46"/>
      <c r="D1660" s="46"/>
      <c r="E1660" s="46"/>
      <c r="F1660" s="45"/>
      <c r="H1660" s="47"/>
    </row>
    <row r="1661" spans="2:8" x14ac:dyDescent="0.35">
      <c r="B1661" s="46"/>
      <c r="C1661" s="46"/>
      <c r="D1661" s="46"/>
      <c r="E1661" s="46"/>
      <c r="F1661" s="45"/>
      <c r="H1661" s="47"/>
    </row>
    <row r="1662" spans="2:8" x14ac:dyDescent="0.35">
      <c r="B1662" s="46"/>
      <c r="C1662" s="46"/>
      <c r="D1662" s="46"/>
      <c r="E1662" s="46"/>
      <c r="F1662" s="45"/>
      <c r="H1662" s="47"/>
    </row>
    <row r="1663" spans="2:8" x14ac:dyDescent="0.35">
      <c r="B1663" s="46"/>
      <c r="C1663" s="46"/>
      <c r="D1663" s="46"/>
      <c r="E1663" s="46"/>
      <c r="F1663" s="45"/>
      <c r="H1663" s="47"/>
    </row>
    <row r="1664" spans="2:8" x14ac:dyDescent="0.35">
      <c r="B1664" s="46"/>
      <c r="C1664" s="46"/>
      <c r="D1664" s="46"/>
      <c r="E1664" s="46"/>
      <c r="F1664" s="45"/>
      <c r="H1664" s="47"/>
    </row>
    <row r="1665" spans="2:8" x14ac:dyDescent="0.35">
      <c r="B1665" s="46"/>
      <c r="C1665" s="46"/>
      <c r="D1665" s="46"/>
      <c r="E1665" s="46"/>
      <c r="F1665" s="45"/>
      <c r="H1665" s="47"/>
    </row>
    <row r="1666" spans="2:8" x14ac:dyDescent="0.35">
      <c r="B1666" s="46"/>
      <c r="C1666" s="46"/>
      <c r="D1666" s="46"/>
      <c r="E1666" s="46"/>
      <c r="F1666" s="45"/>
      <c r="H1666" s="47"/>
    </row>
    <row r="1667" spans="2:8" x14ac:dyDescent="0.35">
      <c r="B1667" s="46"/>
      <c r="C1667" s="46"/>
      <c r="D1667" s="46"/>
      <c r="E1667" s="46"/>
      <c r="F1667" s="45"/>
      <c r="H1667" s="47"/>
    </row>
    <row r="1668" spans="2:8" x14ac:dyDescent="0.35">
      <c r="B1668" s="46"/>
      <c r="C1668" s="46"/>
      <c r="D1668" s="46"/>
      <c r="E1668" s="46"/>
      <c r="F1668" s="45"/>
      <c r="H1668" s="47"/>
    </row>
    <row r="1669" spans="2:8" x14ac:dyDescent="0.35">
      <c r="B1669" s="46"/>
      <c r="C1669" s="46"/>
      <c r="D1669" s="46"/>
      <c r="E1669" s="46"/>
      <c r="F1669" s="45"/>
      <c r="H1669" s="47"/>
    </row>
    <row r="1670" spans="2:8" x14ac:dyDescent="0.35">
      <c r="B1670" s="46"/>
      <c r="C1670" s="46"/>
      <c r="D1670" s="46"/>
      <c r="E1670" s="46"/>
      <c r="F1670" s="45"/>
      <c r="H1670" s="47"/>
    </row>
    <row r="1671" spans="2:8" x14ac:dyDescent="0.35">
      <c r="B1671" s="46"/>
      <c r="C1671" s="46"/>
      <c r="D1671" s="46"/>
      <c r="E1671" s="46"/>
      <c r="F1671" s="45"/>
      <c r="H1671" s="47"/>
    </row>
    <row r="1672" spans="2:8" x14ac:dyDescent="0.35">
      <c r="B1672" s="46"/>
      <c r="C1672" s="46"/>
      <c r="D1672" s="46"/>
      <c r="E1672" s="46"/>
      <c r="F1672" s="45"/>
      <c r="H1672" s="47"/>
    </row>
    <row r="1673" spans="2:8" x14ac:dyDescent="0.35">
      <c r="B1673" s="46"/>
      <c r="C1673" s="46"/>
      <c r="D1673" s="46"/>
      <c r="E1673" s="46"/>
      <c r="F1673" s="45"/>
      <c r="H1673" s="47"/>
    </row>
    <row r="1674" spans="2:8" x14ac:dyDescent="0.35">
      <c r="B1674" s="46"/>
      <c r="C1674" s="46"/>
      <c r="D1674" s="46"/>
      <c r="E1674" s="46"/>
      <c r="F1674" s="45"/>
      <c r="H1674" s="47"/>
    </row>
    <row r="1675" spans="2:8" x14ac:dyDescent="0.35">
      <c r="B1675" s="46"/>
      <c r="C1675" s="46"/>
      <c r="D1675" s="46"/>
      <c r="E1675" s="46"/>
      <c r="F1675" s="45"/>
      <c r="H1675" s="47"/>
    </row>
    <row r="1676" spans="2:8" x14ac:dyDescent="0.35">
      <c r="B1676" s="46"/>
      <c r="C1676" s="46"/>
      <c r="D1676" s="46"/>
      <c r="E1676" s="46"/>
      <c r="F1676" s="45"/>
      <c r="H1676" s="47"/>
    </row>
    <row r="1677" spans="2:8" x14ac:dyDescent="0.35">
      <c r="B1677" s="46"/>
      <c r="C1677" s="46"/>
      <c r="D1677" s="46"/>
      <c r="E1677" s="46"/>
      <c r="F1677" s="45"/>
      <c r="H1677" s="47"/>
    </row>
    <row r="1678" spans="2:8" x14ac:dyDescent="0.35">
      <c r="B1678" s="46"/>
      <c r="C1678" s="46"/>
      <c r="D1678" s="46"/>
      <c r="E1678" s="46"/>
      <c r="F1678" s="45"/>
      <c r="H1678" s="47"/>
    </row>
    <row r="1679" spans="2:8" x14ac:dyDescent="0.35">
      <c r="B1679" s="46"/>
      <c r="C1679" s="46"/>
      <c r="D1679" s="46"/>
      <c r="E1679" s="46"/>
      <c r="F1679" s="45"/>
      <c r="H1679" s="47"/>
    </row>
    <row r="1680" spans="2:8" x14ac:dyDescent="0.35">
      <c r="B1680" s="46"/>
      <c r="C1680" s="46"/>
      <c r="D1680" s="46"/>
      <c r="E1680" s="46"/>
      <c r="F1680" s="45"/>
      <c r="H1680" s="47"/>
    </row>
    <row r="1681" spans="2:8" x14ac:dyDescent="0.35">
      <c r="B1681" s="46"/>
      <c r="C1681" s="46"/>
      <c r="D1681" s="46"/>
      <c r="E1681" s="46"/>
      <c r="F1681" s="45"/>
      <c r="H1681" s="47"/>
    </row>
    <row r="1682" spans="2:8" x14ac:dyDescent="0.35">
      <c r="B1682" s="46"/>
      <c r="C1682" s="46"/>
      <c r="D1682" s="46"/>
      <c r="E1682" s="46"/>
      <c r="F1682" s="45"/>
      <c r="H1682" s="47"/>
    </row>
    <row r="1683" spans="2:8" x14ac:dyDescent="0.35">
      <c r="B1683" s="46"/>
      <c r="C1683" s="46"/>
      <c r="D1683" s="46"/>
      <c r="E1683" s="46"/>
      <c r="F1683" s="45"/>
      <c r="H1683" s="47"/>
    </row>
    <row r="1684" spans="2:8" x14ac:dyDescent="0.35">
      <c r="B1684" s="46"/>
      <c r="C1684" s="46"/>
      <c r="D1684" s="46"/>
      <c r="E1684" s="46"/>
      <c r="F1684" s="45"/>
      <c r="H1684" s="47"/>
    </row>
    <row r="1685" spans="2:8" x14ac:dyDescent="0.35">
      <c r="B1685" s="46"/>
      <c r="C1685" s="46"/>
      <c r="D1685" s="46"/>
      <c r="E1685" s="46"/>
      <c r="F1685" s="45"/>
      <c r="H1685" s="47"/>
    </row>
    <row r="1686" spans="2:8" x14ac:dyDescent="0.35">
      <c r="B1686" s="46"/>
      <c r="C1686" s="46"/>
      <c r="D1686" s="46"/>
      <c r="E1686" s="46"/>
      <c r="F1686" s="45"/>
      <c r="H1686" s="47"/>
    </row>
    <row r="1687" spans="2:8" x14ac:dyDescent="0.35">
      <c r="B1687" s="46"/>
      <c r="C1687" s="46"/>
      <c r="D1687" s="46"/>
      <c r="E1687" s="46"/>
      <c r="F1687" s="45"/>
      <c r="H1687" s="47"/>
    </row>
    <row r="1688" spans="2:8" x14ac:dyDescent="0.35">
      <c r="B1688" s="46"/>
      <c r="C1688" s="46"/>
      <c r="D1688" s="46"/>
      <c r="E1688" s="46"/>
      <c r="F1688" s="45"/>
      <c r="H1688" s="47"/>
    </row>
    <row r="1689" spans="2:8" x14ac:dyDescent="0.35">
      <c r="B1689" s="46"/>
      <c r="C1689" s="46"/>
      <c r="D1689" s="46"/>
      <c r="E1689" s="46"/>
      <c r="F1689" s="45"/>
      <c r="H1689" s="47"/>
    </row>
    <row r="1690" spans="2:8" x14ac:dyDescent="0.35">
      <c r="B1690" s="46"/>
      <c r="C1690" s="46"/>
      <c r="D1690" s="46"/>
      <c r="E1690" s="46"/>
      <c r="F1690" s="45"/>
      <c r="H1690" s="47"/>
    </row>
    <row r="1691" spans="2:8" x14ac:dyDescent="0.35">
      <c r="B1691" s="46"/>
      <c r="C1691" s="46"/>
      <c r="D1691" s="46"/>
      <c r="E1691" s="46"/>
      <c r="F1691" s="45"/>
      <c r="H1691" s="47"/>
    </row>
    <row r="1692" spans="2:8" x14ac:dyDescent="0.35">
      <c r="B1692" s="46"/>
      <c r="C1692" s="46"/>
      <c r="D1692" s="46"/>
      <c r="E1692" s="46"/>
      <c r="F1692" s="45"/>
      <c r="H1692" s="47"/>
    </row>
    <row r="1693" spans="2:8" x14ac:dyDescent="0.35">
      <c r="B1693" s="46"/>
      <c r="C1693" s="46"/>
      <c r="D1693" s="46"/>
      <c r="E1693" s="46"/>
      <c r="F1693" s="45"/>
      <c r="H1693" s="47"/>
    </row>
    <row r="1694" spans="2:8" x14ac:dyDescent="0.35">
      <c r="B1694" s="46"/>
      <c r="C1694" s="46"/>
      <c r="D1694" s="46"/>
      <c r="E1694" s="46"/>
      <c r="F1694" s="45"/>
      <c r="H1694" s="47"/>
    </row>
    <row r="1695" spans="2:8" x14ac:dyDescent="0.35">
      <c r="B1695" s="46"/>
      <c r="C1695" s="46"/>
      <c r="D1695" s="46"/>
      <c r="E1695" s="46"/>
      <c r="F1695" s="45"/>
      <c r="H1695" s="47"/>
    </row>
    <row r="1696" spans="2:8" x14ac:dyDescent="0.35">
      <c r="B1696" s="46"/>
      <c r="C1696" s="46"/>
      <c r="D1696" s="46"/>
      <c r="E1696" s="46"/>
      <c r="F1696" s="45"/>
      <c r="H1696" s="47"/>
    </row>
    <row r="1697" spans="2:8" x14ac:dyDescent="0.35">
      <c r="B1697" s="46"/>
      <c r="C1697" s="46"/>
      <c r="D1697" s="46"/>
      <c r="E1697" s="46"/>
      <c r="F1697" s="45"/>
      <c r="H1697" s="47"/>
    </row>
    <row r="1698" spans="2:8" x14ac:dyDescent="0.35">
      <c r="B1698" s="46"/>
      <c r="C1698" s="46"/>
      <c r="D1698" s="46"/>
      <c r="E1698" s="46"/>
      <c r="F1698" s="45"/>
      <c r="H1698" s="47"/>
    </row>
    <row r="1699" spans="2:8" x14ac:dyDescent="0.35">
      <c r="B1699" s="46"/>
      <c r="C1699" s="46"/>
      <c r="D1699" s="46"/>
      <c r="E1699" s="46"/>
      <c r="F1699" s="45"/>
      <c r="H1699" s="47"/>
    </row>
    <row r="1700" spans="2:8" x14ac:dyDescent="0.35">
      <c r="B1700" s="46"/>
      <c r="C1700" s="46"/>
      <c r="D1700" s="46"/>
      <c r="E1700" s="46"/>
      <c r="F1700" s="45"/>
      <c r="H1700" s="47"/>
    </row>
    <row r="1701" spans="2:8" x14ac:dyDescent="0.35">
      <c r="B1701" s="46"/>
      <c r="C1701" s="46"/>
      <c r="D1701" s="46"/>
      <c r="E1701" s="46"/>
      <c r="F1701" s="45"/>
      <c r="H1701" s="47"/>
    </row>
    <row r="1702" spans="2:8" x14ac:dyDescent="0.35">
      <c r="B1702" s="46"/>
      <c r="C1702" s="46"/>
      <c r="D1702" s="46"/>
      <c r="E1702" s="46"/>
      <c r="F1702" s="45"/>
      <c r="H1702" s="47"/>
    </row>
    <row r="1703" spans="2:8" x14ac:dyDescent="0.35">
      <c r="B1703" s="46"/>
      <c r="C1703" s="46"/>
      <c r="D1703" s="46"/>
      <c r="E1703" s="46"/>
      <c r="F1703" s="45"/>
      <c r="H1703" s="47"/>
    </row>
    <row r="1704" spans="2:8" x14ac:dyDescent="0.35">
      <c r="B1704" s="46"/>
      <c r="C1704" s="46"/>
      <c r="D1704" s="46"/>
      <c r="E1704" s="46"/>
      <c r="F1704" s="45"/>
      <c r="H1704" s="47"/>
    </row>
    <row r="1705" spans="2:8" x14ac:dyDescent="0.35">
      <c r="B1705" s="46"/>
      <c r="C1705" s="46"/>
      <c r="D1705" s="46"/>
      <c r="E1705" s="46"/>
      <c r="F1705" s="45"/>
      <c r="H1705" s="47"/>
    </row>
    <row r="1706" spans="2:8" x14ac:dyDescent="0.35">
      <c r="B1706" s="46"/>
      <c r="C1706" s="46"/>
      <c r="D1706" s="46"/>
      <c r="E1706" s="46"/>
      <c r="F1706" s="45"/>
      <c r="H1706" s="47"/>
    </row>
    <row r="1707" spans="2:8" x14ac:dyDescent="0.35">
      <c r="B1707" s="46"/>
      <c r="C1707" s="46"/>
      <c r="D1707" s="46"/>
      <c r="E1707" s="46"/>
      <c r="F1707" s="45"/>
      <c r="H1707" s="47"/>
    </row>
    <row r="1708" spans="2:8" x14ac:dyDescent="0.35">
      <c r="B1708" s="46"/>
      <c r="C1708" s="46"/>
      <c r="D1708" s="46"/>
      <c r="E1708" s="46"/>
      <c r="F1708" s="45"/>
      <c r="H1708" s="47"/>
    </row>
    <row r="1709" spans="2:8" x14ac:dyDescent="0.35">
      <c r="B1709" s="46"/>
      <c r="C1709" s="46"/>
      <c r="D1709" s="46"/>
      <c r="E1709" s="46"/>
      <c r="F1709" s="45"/>
      <c r="H1709" s="47"/>
    </row>
    <row r="1710" spans="2:8" x14ac:dyDescent="0.35">
      <c r="B1710" s="46"/>
      <c r="C1710" s="46"/>
      <c r="D1710" s="46"/>
      <c r="E1710" s="46"/>
      <c r="F1710" s="45"/>
      <c r="H1710" s="47"/>
    </row>
    <row r="1711" spans="2:8" x14ac:dyDescent="0.35">
      <c r="B1711" s="46"/>
      <c r="C1711" s="46"/>
      <c r="D1711" s="46"/>
      <c r="E1711" s="46"/>
      <c r="F1711" s="45"/>
      <c r="H1711" s="47"/>
    </row>
    <row r="1712" spans="2:8" x14ac:dyDescent="0.35">
      <c r="B1712" s="46"/>
      <c r="C1712" s="46"/>
      <c r="D1712" s="46"/>
      <c r="E1712" s="46"/>
      <c r="F1712" s="45"/>
      <c r="H1712" s="47"/>
    </row>
    <row r="1713" spans="2:8" x14ac:dyDescent="0.35">
      <c r="B1713" s="46"/>
      <c r="C1713" s="46"/>
      <c r="D1713" s="46"/>
      <c r="E1713" s="46"/>
      <c r="F1713" s="45"/>
      <c r="H1713" s="47"/>
    </row>
    <row r="1714" spans="2:8" x14ac:dyDescent="0.35">
      <c r="B1714" s="46"/>
      <c r="C1714" s="46"/>
      <c r="D1714" s="46"/>
      <c r="E1714" s="46"/>
      <c r="F1714" s="45"/>
      <c r="H1714" s="47"/>
    </row>
    <row r="1715" spans="2:8" x14ac:dyDescent="0.35">
      <c r="B1715" s="46"/>
      <c r="C1715" s="46"/>
      <c r="D1715" s="46"/>
      <c r="E1715" s="46"/>
      <c r="F1715" s="45"/>
      <c r="H1715" s="47"/>
    </row>
    <row r="1716" spans="2:8" x14ac:dyDescent="0.35">
      <c r="B1716" s="46"/>
      <c r="C1716" s="46"/>
      <c r="D1716" s="46"/>
      <c r="E1716" s="46"/>
      <c r="F1716" s="45"/>
      <c r="H1716" s="47"/>
    </row>
    <row r="1717" spans="2:8" x14ac:dyDescent="0.35">
      <c r="B1717" s="46"/>
      <c r="C1717" s="46"/>
      <c r="D1717" s="46"/>
      <c r="E1717" s="46"/>
      <c r="F1717" s="45"/>
      <c r="H1717" s="47"/>
    </row>
    <row r="1718" spans="2:8" x14ac:dyDescent="0.35">
      <c r="B1718" s="46"/>
      <c r="C1718" s="46"/>
      <c r="D1718" s="46"/>
      <c r="E1718" s="46"/>
      <c r="F1718" s="45"/>
      <c r="H1718" s="47"/>
    </row>
    <row r="1719" spans="2:8" x14ac:dyDescent="0.35">
      <c r="B1719" s="46"/>
      <c r="C1719" s="46"/>
      <c r="D1719" s="46"/>
      <c r="E1719" s="46"/>
      <c r="F1719" s="45"/>
      <c r="H1719" s="47"/>
    </row>
    <row r="1720" spans="2:8" x14ac:dyDescent="0.35">
      <c r="B1720" s="46"/>
      <c r="C1720" s="46"/>
      <c r="D1720" s="46"/>
      <c r="E1720" s="46"/>
      <c r="F1720" s="45"/>
      <c r="H1720" s="47"/>
    </row>
    <row r="1721" spans="2:8" x14ac:dyDescent="0.35">
      <c r="B1721" s="46"/>
      <c r="C1721" s="46"/>
      <c r="D1721" s="46"/>
      <c r="E1721" s="46"/>
      <c r="F1721" s="45"/>
      <c r="H1721" s="47"/>
    </row>
    <row r="1722" spans="2:8" x14ac:dyDescent="0.35">
      <c r="B1722" s="46"/>
      <c r="C1722" s="46"/>
      <c r="D1722" s="46"/>
      <c r="E1722" s="46"/>
      <c r="F1722" s="45"/>
      <c r="H1722" s="47"/>
    </row>
    <row r="1723" spans="2:8" x14ac:dyDescent="0.35">
      <c r="B1723" s="46"/>
      <c r="C1723" s="46"/>
      <c r="D1723" s="46"/>
      <c r="E1723" s="46"/>
      <c r="F1723" s="45"/>
      <c r="H1723" s="47"/>
    </row>
    <row r="1724" spans="2:8" x14ac:dyDescent="0.35">
      <c r="B1724" s="46"/>
      <c r="C1724" s="46"/>
      <c r="D1724" s="46"/>
      <c r="E1724" s="46"/>
      <c r="F1724" s="45"/>
      <c r="H1724" s="47"/>
    </row>
    <row r="1725" spans="2:8" x14ac:dyDescent="0.35">
      <c r="B1725" s="46"/>
      <c r="C1725" s="46"/>
      <c r="D1725" s="46"/>
      <c r="E1725" s="46"/>
      <c r="F1725" s="45"/>
      <c r="H1725" s="47"/>
    </row>
    <row r="1726" spans="2:8" x14ac:dyDescent="0.35">
      <c r="B1726" s="46"/>
      <c r="C1726" s="46"/>
      <c r="D1726" s="46"/>
      <c r="E1726" s="46"/>
      <c r="F1726" s="45"/>
      <c r="H1726" s="47"/>
    </row>
    <row r="1727" spans="2:8" x14ac:dyDescent="0.35">
      <c r="B1727" s="46"/>
      <c r="C1727" s="46"/>
      <c r="D1727" s="46"/>
      <c r="E1727" s="46"/>
      <c r="F1727" s="45"/>
      <c r="H1727" s="47"/>
    </row>
    <row r="1728" spans="2:8" x14ac:dyDescent="0.35">
      <c r="B1728" s="46"/>
      <c r="C1728" s="46"/>
      <c r="D1728" s="46"/>
      <c r="E1728" s="46"/>
      <c r="F1728" s="45"/>
      <c r="H1728" s="47"/>
    </row>
    <row r="1729" spans="2:8" x14ac:dyDescent="0.35">
      <c r="B1729" s="46"/>
      <c r="C1729" s="46"/>
      <c r="D1729" s="46"/>
      <c r="E1729" s="46"/>
      <c r="F1729" s="45"/>
      <c r="H1729" s="47"/>
    </row>
    <row r="1730" spans="2:8" x14ac:dyDescent="0.35">
      <c r="B1730" s="46"/>
      <c r="C1730" s="46"/>
      <c r="D1730" s="46"/>
      <c r="E1730" s="46"/>
      <c r="F1730" s="45"/>
      <c r="H1730" s="47"/>
    </row>
    <row r="1731" spans="2:8" x14ac:dyDescent="0.35">
      <c r="B1731" s="46"/>
      <c r="C1731" s="46"/>
      <c r="D1731" s="46"/>
      <c r="E1731" s="46"/>
      <c r="F1731" s="45"/>
      <c r="H1731" s="47"/>
    </row>
    <row r="1732" spans="2:8" x14ac:dyDescent="0.35">
      <c r="B1732" s="46"/>
      <c r="C1732" s="46"/>
      <c r="D1732" s="46"/>
      <c r="E1732" s="46"/>
      <c r="F1732" s="45"/>
      <c r="H1732" s="47"/>
    </row>
    <row r="1733" spans="2:8" x14ac:dyDescent="0.35">
      <c r="B1733" s="46"/>
      <c r="C1733" s="46"/>
      <c r="D1733" s="46"/>
      <c r="E1733" s="46"/>
      <c r="F1733" s="45"/>
      <c r="H1733" s="47"/>
    </row>
    <row r="1734" spans="2:8" x14ac:dyDescent="0.35">
      <c r="B1734" s="46"/>
      <c r="C1734" s="46"/>
      <c r="D1734" s="46"/>
      <c r="E1734" s="46"/>
      <c r="F1734" s="45"/>
      <c r="H1734" s="47"/>
    </row>
    <row r="1735" spans="2:8" x14ac:dyDescent="0.35">
      <c r="B1735" s="46"/>
      <c r="C1735" s="46"/>
      <c r="D1735" s="46"/>
      <c r="E1735" s="46"/>
      <c r="F1735" s="45"/>
      <c r="H1735" s="47"/>
    </row>
    <row r="1736" spans="2:8" x14ac:dyDescent="0.35">
      <c r="B1736" s="46"/>
      <c r="C1736" s="46"/>
      <c r="D1736" s="46"/>
      <c r="E1736" s="46"/>
      <c r="F1736" s="45"/>
      <c r="H1736" s="47"/>
    </row>
    <row r="1737" spans="2:8" x14ac:dyDescent="0.35">
      <c r="B1737" s="46"/>
      <c r="C1737" s="46"/>
      <c r="D1737" s="46"/>
      <c r="E1737" s="46"/>
      <c r="F1737" s="45"/>
      <c r="H1737" s="47"/>
    </row>
    <row r="1738" spans="2:8" x14ac:dyDescent="0.35">
      <c r="B1738" s="46"/>
      <c r="C1738" s="46"/>
      <c r="D1738" s="46"/>
      <c r="E1738" s="46"/>
      <c r="F1738" s="45"/>
      <c r="H1738" s="47"/>
    </row>
    <row r="1739" spans="2:8" x14ac:dyDescent="0.35">
      <c r="B1739" s="46"/>
      <c r="C1739" s="46"/>
      <c r="D1739" s="46"/>
      <c r="E1739" s="46"/>
      <c r="F1739" s="45"/>
      <c r="H1739" s="47"/>
    </row>
    <row r="1740" spans="2:8" x14ac:dyDescent="0.35">
      <c r="B1740" s="46"/>
      <c r="C1740" s="46"/>
      <c r="D1740" s="46"/>
      <c r="E1740" s="46"/>
      <c r="F1740" s="45"/>
      <c r="H1740" s="47"/>
    </row>
    <row r="1741" spans="2:8" x14ac:dyDescent="0.35">
      <c r="B1741" s="46"/>
      <c r="C1741" s="46"/>
      <c r="D1741" s="46"/>
      <c r="E1741" s="46"/>
      <c r="F1741" s="45"/>
      <c r="H1741" s="47"/>
    </row>
    <row r="1742" spans="2:8" x14ac:dyDescent="0.35">
      <c r="B1742" s="46"/>
      <c r="C1742" s="46"/>
      <c r="D1742" s="46"/>
      <c r="E1742" s="46"/>
      <c r="F1742" s="45"/>
      <c r="H1742" s="47"/>
    </row>
    <row r="1743" spans="2:8" x14ac:dyDescent="0.35">
      <c r="B1743" s="46"/>
      <c r="C1743" s="46"/>
      <c r="D1743" s="46"/>
      <c r="E1743" s="46"/>
      <c r="F1743" s="45"/>
      <c r="H1743" s="47"/>
    </row>
    <row r="1744" spans="2:8" x14ac:dyDescent="0.35">
      <c r="B1744" s="46"/>
      <c r="C1744" s="46"/>
      <c r="D1744" s="46"/>
      <c r="E1744" s="46"/>
      <c r="F1744" s="45"/>
      <c r="H1744" s="47"/>
    </row>
    <row r="1745" spans="2:8" x14ac:dyDescent="0.35">
      <c r="B1745" s="46"/>
      <c r="C1745" s="46"/>
      <c r="D1745" s="46"/>
      <c r="E1745" s="46"/>
      <c r="F1745" s="45"/>
      <c r="H1745" s="47"/>
    </row>
    <row r="1746" spans="2:8" x14ac:dyDescent="0.35">
      <c r="B1746" s="46"/>
      <c r="C1746" s="46"/>
      <c r="D1746" s="46"/>
      <c r="E1746" s="46"/>
      <c r="F1746" s="45"/>
      <c r="H1746" s="47"/>
    </row>
    <row r="1747" spans="2:8" x14ac:dyDescent="0.35">
      <c r="B1747" s="46"/>
      <c r="C1747" s="46"/>
      <c r="D1747" s="46"/>
      <c r="E1747" s="46"/>
      <c r="F1747" s="45"/>
      <c r="H1747" s="47"/>
    </row>
    <row r="1748" spans="2:8" x14ac:dyDescent="0.35">
      <c r="B1748" s="46"/>
      <c r="C1748" s="46"/>
      <c r="D1748" s="46"/>
      <c r="E1748" s="46"/>
      <c r="F1748" s="45"/>
      <c r="H1748" s="47"/>
    </row>
    <row r="1749" spans="2:8" x14ac:dyDescent="0.35">
      <c r="B1749" s="46"/>
      <c r="C1749" s="46"/>
      <c r="D1749" s="46"/>
      <c r="E1749" s="46"/>
      <c r="F1749" s="45"/>
      <c r="H1749" s="47"/>
    </row>
    <row r="1750" spans="2:8" x14ac:dyDescent="0.35">
      <c r="B1750" s="46"/>
      <c r="C1750" s="46"/>
      <c r="D1750" s="46"/>
      <c r="E1750" s="46"/>
      <c r="F1750" s="45"/>
      <c r="H1750" s="47"/>
    </row>
    <row r="1751" spans="2:8" x14ac:dyDescent="0.35">
      <c r="B1751" s="46"/>
      <c r="C1751" s="46"/>
      <c r="D1751" s="46"/>
      <c r="E1751" s="46"/>
      <c r="F1751" s="45"/>
      <c r="H1751" s="47"/>
    </row>
    <row r="1752" spans="2:8" x14ac:dyDescent="0.35">
      <c r="B1752" s="46"/>
      <c r="C1752" s="46"/>
      <c r="D1752" s="46"/>
      <c r="E1752" s="46"/>
      <c r="F1752" s="45"/>
      <c r="H1752" s="47"/>
    </row>
    <row r="1753" spans="2:8" x14ac:dyDescent="0.35">
      <c r="B1753" s="46"/>
      <c r="C1753" s="46"/>
      <c r="D1753" s="46"/>
      <c r="E1753" s="46"/>
      <c r="F1753" s="45"/>
      <c r="H1753" s="47"/>
    </row>
    <row r="1754" spans="2:8" x14ac:dyDescent="0.35">
      <c r="B1754" s="46"/>
      <c r="C1754" s="46"/>
      <c r="D1754" s="46"/>
      <c r="E1754" s="46"/>
      <c r="F1754" s="45"/>
      <c r="H1754" s="47"/>
    </row>
    <row r="1755" spans="2:8" x14ac:dyDescent="0.35">
      <c r="B1755" s="46"/>
      <c r="C1755" s="46"/>
      <c r="D1755" s="46"/>
      <c r="E1755" s="46"/>
      <c r="F1755" s="45"/>
      <c r="H1755" s="47"/>
    </row>
    <row r="1756" spans="2:8" x14ac:dyDescent="0.35">
      <c r="B1756" s="46"/>
      <c r="C1756" s="46"/>
      <c r="D1756" s="46"/>
      <c r="E1756" s="46"/>
      <c r="F1756" s="45"/>
      <c r="H1756" s="47"/>
    </row>
    <row r="1757" spans="2:8" x14ac:dyDescent="0.35">
      <c r="B1757" s="46"/>
      <c r="C1757" s="46"/>
      <c r="D1757" s="46"/>
      <c r="E1757" s="46"/>
      <c r="F1757" s="45"/>
      <c r="H1757" s="47"/>
    </row>
    <row r="1758" spans="2:8" x14ac:dyDescent="0.35">
      <c r="B1758" s="46"/>
      <c r="C1758" s="46"/>
      <c r="D1758" s="46"/>
      <c r="E1758" s="46"/>
      <c r="F1758" s="45"/>
      <c r="H1758" s="47"/>
    </row>
    <row r="1759" spans="2:8" x14ac:dyDescent="0.35">
      <c r="B1759" s="46"/>
      <c r="C1759" s="46"/>
      <c r="D1759" s="46"/>
      <c r="E1759" s="46"/>
      <c r="F1759" s="45"/>
      <c r="H1759" s="47"/>
    </row>
    <row r="1760" spans="2:8" x14ac:dyDescent="0.35">
      <c r="B1760" s="46"/>
      <c r="C1760" s="46"/>
      <c r="D1760" s="46"/>
      <c r="E1760" s="46"/>
      <c r="F1760" s="45"/>
      <c r="H1760" s="47"/>
    </row>
    <row r="1761" spans="2:8" x14ac:dyDescent="0.35">
      <c r="B1761" s="46"/>
      <c r="C1761" s="46"/>
      <c r="D1761" s="46"/>
      <c r="E1761" s="46"/>
      <c r="F1761" s="45"/>
      <c r="H1761" s="47"/>
    </row>
    <row r="1762" spans="2:8" x14ac:dyDescent="0.35">
      <c r="B1762" s="46"/>
      <c r="C1762" s="46"/>
      <c r="D1762" s="46"/>
      <c r="E1762" s="46"/>
      <c r="F1762" s="45"/>
      <c r="H1762" s="47"/>
    </row>
    <row r="1763" spans="2:8" x14ac:dyDescent="0.35">
      <c r="B1763" s="46"/>
      <c r="C1763" s="46"/>
      <c r="D1763" s="46"/>
      <c r="E1763" s="46"/>
      <c r="F1763" s="45"/>
      <c r="H1763" s="47"/>
    </row>
    <row r="1764" spans="2:8" x14ac:dyDescent="0.35">
      <c r="B1764" s="46"/>
      <c r="C1764" s="46"/>
      <c r="D1764" s="46"/>
      <c r="E1764" s="46"/>
      <c r="F1764" s="45"/>
      <c r="H1764" s="47"/>
    </row>
    <row r="1765" spans="2:8" x14ac:dyDescent="0.35">
      <c r="B1765" s="46"/>
      <c r="C1765" s="46"/>
      <c r="D1765" s="46"/>
      <c r="E1765" s="46"/>
      <c r="F1765" s="45"/>
      <c r="H1765" s="47"/>
    </row>
    <row r="1766" spans="2:8" x14ac:dyDescent="0.35">
      <c r="B1766" s="46"/>
      <c r="C1766" s="46"/>
      <c r="D1766" s="46"/>
      <c r="E1766" s="46"/>
      <c r="F1766" s="45"/>
      <c r="H1766" s="47"/>
    </row>
    <row r="1767" spans="2:8" x14ac:dyDescent="0.35">
      <c r="B1767" s="46"/>
      <c r="C1767" s="46"/>
      <c r="D1767" s="46"/>
      <c r="E1767" s="46"/>
      <c r="F1767" s="45"/>
      <c r="H1767" s="47"/>
    </row>
    <row r="1768" spans="2:8" x14ac:dyDescent="0.35">
      <c r="B1768" s="46"/>
      <c r="C1768" s="46"/>
      <c r="D1768" s="46"/>
      <c r="E1768" s="46"/>
      <c r="F1768" s="45"/>
      <c r="H1768" s="47"/>
    </row>
    <row r="1769" spans="2:8" x14ac:dyDescent="0.35">
      <c r="B1769" s="46"/>
      <c r="C1769" s="46"/>
      <c r="D1769" s="46"/>
      <c r="E1769" s="46"/>
      <c r="F1769" s="45"/>
      <c r="H1769" s="47"/>
    </row>
    <row r="1770" spans="2:8" x14ac:dyDescent="0.35">
      <c r="B1770" s="46"/>
      <c r="C1770" s="46"/>
      <c r="D1770" s="46"/>
      <c r="E1770" s="46"/>
      <c r="F1770" s="45"/>
      <c r="H1770" s="47"/>
    </row>
    <row r="1771" spans="2:8" x14ac:dyDescent="0.35">
      <c r="B1771" s="46"/>
      <c r="C1771" s="46"/>
      <c r="D1771" s="46"/>
      <c r="E1771" s="46"/>
      <c r="F1771" s="45"/>
      <c r="H1771" s="47"/>
    </row>
    <row r="1772" spans="2:8" x14ac:dyDescent="0.35">
      <c r="B1772" s="46"/>
      <c r="C1772" s="46"/>
      <c r="D1772" s="46"/>
      <c r="E1772" s="46"/>
      <c r="F1772" s="45"/>
      <c r="H1772" s="47"/>
    </row>
    <row r="1773" spans="2:8" x14ac:dyDescent="0.35">
      <c r="B1773" s="46"/>
      <c r="C1773" s="46"/>
      <c r="D1773" s="46"/>
      <c r="E1773" s="46"/>
      <c r="F1773" s="45"/>
      <c r="H1773" s="47"/>
    </row>
    <row r="1774" spans="2:8" x14ac:dyDescent="0.35">
      <c r="B1774" s="46"/>
      <c r="C1774" s="46"/>
      <c r="D1774" s="46"/>
      <c r="E1774" s="46"/>
      <c r="F1774" s="45"/>
      <c r="H1774" s="47"/>
    </row>
    <row r="1775" spans="2:8" x14ac:dyDescent="0.35">
      <c r="B1775" s="46"/>
      <c r="C1775" s="46"/>
      <c r="D1775" s="46"/>
      <c r="E1775" s="46"/>
      <c r="F1775" s="45"/>
      <c r="H1775" s="47"/>
    </row>
    <row r="1776" spans="2:8" x14ac:dyDescent="0.35">
      <c r="B1776" s="46"/>
      <c r="C1776" s="46"/>
      <c r="D1776" s="46"/>
      <c r="E1776" s="46"/>
      <c r="F1776" s="45"/>
      <c r="H1776" s="47"/>
    </row>
    <row r="1777" spans="2:8" x14ac:dyDescent="0.35">
      <c r="B1777" s="46"/>
      <c r="C1777" s="46"/>
      <c r="D1777" s="46"/>
      <c r="E1777" s="46"/>
      <c r="F1777" s="45"/>
      <c r="H1777" s="47"/>
    </row>
    <row r="1778" spans="2:8" x14ac:dyDescent="0.35">
      <c r="B1778" s="46"/>
      <c r="C1778" s="46"/>
      <c r="D1778" s="46"/>
      <c r="E1778" s="46"/>
      <c r="F1778" s="45"/>
      <c r="H1778" s="47"/>
    </row>
    <row r="1779" spans="2:8" x14ac:dyDescent="0.35">
      <c r="B1779" s="46"/>
      <c r="C1779" s="46"/>
      <c r="D1779" s="46"/>
      <c r="E1779" s="46"/>
      <c r="F1779" s="45"/>
      <c r="H1779" s="47"/>
    </row>
    <row r="1780" spans="2:8" x14ac:dyDescent="0.35">
      <c r="B1780" s="46"/>
      <c r="C1780" s="46"/>
      <c r="D1780" s="46"/>
      <c r="E1780" s="46"/>
      <c r="F1780" s="45"/>
      <c r="H1780" s="47"/>
    </row>
    <row r="1781" spans="2:8" x14ac:dyDescent="0.35">
      <c r="B1781" s="46"/>
      <c r="C1781" s="46"/>
      <c r="D1781" s="46"/>
      <c r="E1781" s="46"/>
      <c r="F1781" s="45"/>
      <c r="H1781" s="47"/>
    </row>
    <row r="1782" spans="2:8" x14ac:dyDescent="0.35">
      <c r="B1782" s="46"/>
      <c r="C1782" s="46"/>
      <c r="D1782" s="46"/>
      <c r="E1782" s="46"/>
      <c r="F1782" s="45"/>
      <c r="H1782" s="47"/>
    </row>
    <row r="1783" spans="2:8" x14ac:dyDescent="0.35">
      <c r="B1783" s="46"/>
      <c r="C1783" s="46"/>
      <c r="D1783" s="46"/>
      <c r="E1783" s="46"/>
      <c r="F1783" s="45"/>
      <c r="H1783" s="47"/>
    </row>
    <row r="1784" spans="2:8" x14ac:dyDescent="0.35">
      <c r="B1784" s="46"/>
      <c r="C1784" s="46"/>
      <c r="D1784" s="46"/>
      <c r="E1784" s="46"/>
      <c r="F1784" s="45"/>
      <c r="H1784" s="47"/>
    </row>
    <row r="1785" spans="2:8" x14ac:dyDescent="0.35">
      <c r="B1785" s="46"/>
      <c r="C1785" s="46"/>
      <c r="D1785" s="46"/>
      <c r="E1785" s="46"/>
      <c r="F1785" s="45"/>
      <c r="H1785" s="47"/>
    </row>
    <row r="1786" spans="2:8" x14ac:dyDescent="0.35">
      <c r="B1786" s="46"/>
      <c r="C1786" s="46"/>
      <c r="D1786" s="46"/>
      <c r="E1786" s="46"/>
      <c r="F1786" s="45"/>
      <c r="H1786" s="47"/>
    </row>
    <row r="1787" spans="2:8" x14ac:dyDescent="0.35">
      <c r="B1787" s="46"/>
      <c r="C1787" s="46"/>
      <c r="D1787" s="46"/>
      <c r="E1787" s="46"/>
      <c r="F1787" s="45"/>
      <c r="H1787" s="47"/>
    </row>
    <row r="1788" spans="2:8" x14ac:dyDescent="0.35">
      <c r="B1788" s="46"/>
      <c r="C1788" s="46"/>
      <c r="D1788" s="46"/>
      <c r="E1788" s="46"/>
      <c r="F1788" s="45"/>
      <c r="H1788" s="47"/>
    </row>
    <row r="1789" spans="2:8" x14ac:dyDescent="0.35">
      <c r="B1789" s="46"/>
      <c r="C1789" s="46"/>
      <c r="D1789" s="46"/>
      <c r="E1789" s="46"/>
      <c r="F1789" s="45"/>
      <c r="H1789" s="47"/>
    </row>
    <row r="1790" spans="2:8" x14ac:dyDescent="0.35">
      <c r="B1790" s="46"/>
      <c r="C1790" s="46"/>
      <c r="D1790" s="46"/>
      <c r="E1790" s="46"/>
      <c r="F1790" s="45"/>
      <c r="H1790" s="47"/>
    </row>
    <row r="1791" spans="2:8" x14ac:dyDescent="0.35">
      <c r="B1791" s="46"/>
      <c r="C1791" s="46"/>
      <c r="D1791" s="46"/>
      <c r="E1791" s="46"/>
      <c r="F1791" s="45"/>
      <c r="H1791" s="47"/>
    </row>
    <row r="1792" spans="2:8" x14ac:dyDescent="0.35">
      <c r="B1792" s="46"/>
      <c r="C1792" s="46"/>
      <c r="D1792" s="46"/>
      <c r="E1792" s="46"/>
      <c r="F1792" s="45"/>
      <c r="H1792" s="47"/>
    </row>
    <row r="1793" spans="2:8" x14ac:dyDescent="0.35">
      <c r="B1793" s="46"/>
      <c r="C1793" s="46"/>
      <c r="D1793" s="46"/>
      <c r="E1793" s="46"/>
      <c r="F1793" s="45"/>
      <c r="H1793" s="47"/>
    </row>
    <row r="1794" spans="2:8" x14ac:dyDescent="0.35">
      <c r="B1794" s="46"/>
      <c r="C1794" s="46"/>
      <c r="D1794" s="46"/>
      <c r="E1794" s="46"/>
      <c r="F1794" s="45"/>
      <c r="H1794" s="47"/>
    </row>
    <row r="1795" spans="2:8" x14ac:dyDescent="0.35">
      <c r="B1795" s="46"/>
      <c r="C1795" s="46"/>
      <c r="D1795" s="46"/>
      <c r="E1795" s="46"/>
      <c r="F1795" s="45"/>
      <c r="H1795" s="47"/>
    </row>
    <row r="1796" spans="2:8" x14ac:dyDescent="0.35">
      <c r="B1796" s="46"/>
      <c r="C1796" s="46"/>
      <c r="D1796" s="46"/>
      <c r="E1796" s="46"/>
      <c r="F1796" s="45"/>
      <c r="H1796" s="47"/>
    </row>
    <row r="1797" spans="2:8" x14ac:dyDescent="0.35">
      <c r="B1797" s="46"/>
      <c r="C1797" s="46"/>
      <c r="D1797" s="46"/>
      <c r="E1797" s="46"/>
      <c r="F1797" s="45"/>
      <c r="H1797" s="47"/>
    </row>
    <row r="1798" spans="2:8" x14ac:dyDescent="0.35">
      <c r="B1798" s="46"/>
      <c r="C1798" s="46"/>
      <c r="D1798" s="46"/>
      <c r="E1798" s="46"/>
      <c r="F1798" s="45"/>
      <c r="H1798" s="47"/>
    </row>
    <row r="1799" spans="2:8" x14ac:dyDescent="0.35">
      <c r="B1799" s="46"/>
      <c r="C1799" s="46"/>
      <c r="D1799" s="46"/>
      <c r="E1799" s="46"/>
      <c r="F1799" s="45"/>
      <c r="H1799" s="47"/>
    </row>
    <row r="1800" spans="2:8" x14ac:dyDescent="0.35">
      <c r="B1800" s="46"/>
      <c r="C1800" s="46"/>
      <c r="D1800" s="46"/>
      <c r="E1800" s="46"/>
      <c r="F1800" s="45"/>
      <c r="H1800" s="47"/>
    </row>
    <row r="1801" spans="2:8" x14ac:dyDescent="0.35">
      <c r="B1801" s="46"/>
      <c r="C1801" s="46"/>
      <c r="D1801" s="46"/>
      <c r="E1801" s="46"/>
      <c r="F1801" s="45"/>
      <c r="H1801" s="47"/>
    </row>
    <row r="1802" spans="2:8" x14ac:dyDescent="0.35">
      <c r="B1802" s="46"/>
      <c r="C1802" s="46"/>
      <c r="D1802" s="46"/>
      <c r="E1802" s="46"/>
      <c r="F1802" s="45"/>
      <c r="H1802" s="47"/>
    </row>
    <row r="1803" spans="2:8" x14ac:dyDescent="0.35">
      <c r="B1803" s="46"/>
      <c r="C1803" s="46"/>
      <c r="D1803" s="46"/>
      <c r="E1803" s="46"/>
      <c r="F1803" s="45"/>
      <c r="H1803" s="47"/>
    </row>
    <row r="1804" spans="2:8" x14ac:dyDescent="0.35">
      <c r="B1804" s="46"/>
      <c r="C1804" s="46"/>
      <c r="D1804" s="46"/>
      <c r="E1804" s="46"/>
      <c r="F1804" s="45"/>
      <c r="H1804" s="47"/>
    </row>
    <row r="1805" spans="2:8" x14ac:dyDescent="0.35">
      <c r="B1805" s="46"/>
      <c r="C1805" s="46"/>
      <c r="D1805" s="46"/>
      <c r="E1805" s="46"/>
      <c r="F1805" s="45"/>
      <c r="H1805" s="47"/>
    </row>
    <row r="1806" spans="2:8" x14ac:dyDescent="0.35">
      <c r="B1806" s="46"/>
      <c r="C1806" s="46"/>
      <c r="D1806" s="46"/>
      <c r="E1806" s="46"/>
      <c r="F1806" s="45"/>
      <c r="H1806" s="47"/>
    </row>
    <row r="1807" spans="2:8" x14ac:dyDescent="0.35">
      <c r="B1807" s="46"/>
      <c r="C1807" s="46"/>
      <c r="D1807" s="46"/>
      <c r="E1807" s="46"/>
      <c r="F1807" s="45"/>
      <c r="H1807" s="47"/>
    </row>
    <row r="1808" spans="2:8" x14ac:dyDescent="0.35">
      <c r="B1808" s="46"/>
      <c r="C1808" s="46"/>
      <c r="D1808" s="46"/>
      <c r="E1808" s="46"/>
      <c r="F1808" s="45"/>
      <c r="H1808" s="47"/>
    </row>
    <row r="1809" spans="2:8" x14ac:dyDescent="0.35">
      <c r="B1809" s="46"/>
      <c r="C1809" s="46"/>
      <c r="D1809" s="46"/>
      <c r="E1809" s="46"/>
      <c r="F1809" s="45"/>
      <c r="H1809" s="47"/>
    </row>
    <row r="1810" spans="2:8" x14ac:dyDescent="0.35">
      <c r="B1810" s="46"/>
      <c r="C1810" s="46"/>
      <c r="D1810" s="46"/>
      <c r="E1810" s="46"/>
      <c r="F1810" s="45"/>
      <c r="H1810" s="47"/>
    </row>
    <row r="1811" spans="2:8" x14ac:dyDescent="0.35">
      <c r="B1811" s="46"/>
      <c r="C1811" s="46"/>
      <c r="D1811" s="46"/>
      <c r="E1811" s="46"/>
      <c r="F1811" s="45"/>
      <c r="H1811" s="47"/>
    </row>
    <row r="1812" spans="2:8" x14ac:dyDescent="0.35">
      <c r="B1812" s="46"/>
      <c r="C1812" s="46"/>
      <c r="D1812" s="46"/>
      <c r="E1812" s="46"/>
      <c r="F1812" s="45"/>
      <c r="H1812" s="47"/>
    </row>
    <row r="1813" spans="2:8" x14ac:dyDescent="0.35">
      <c r="B1813" s="46"/>
      <c r="C1813" s="46"/>
      <c r="D1813" s="46"/>
      <c r="E1813" s="46"/>
      <c r="F1813" s="45"/>
      <c r="H1813" s="47"/>
    </row>
    <row r="1814" spans="2:8" x14ac:dyDescent="0.35">
      <c r="B1814" s="46"/>
      <c r="C1814" s="46"/>
      <c r="D1814" s="46"/>
      <c r="E1814" s="46"/>
      <c r="F1814" s="45"/>
      <c r="H1814" s="47"/>
    </row>
    <row r="1815" spans="2:8" x14ac:dyDescent="0.35">
      <c r="B1815" s="46"/>
      <c r="C1815" s="46"/>
      <c r="D1815" s="46"/>
      <c r="E1815" s="46"/>
      <c r="F1815" s="45"/>
      <c r="H1815" s="47"/>
    </row>
    <row r="1816" spans="2:8" x14ac:dyDescent="0.35">
      <c r="B1816" s="46"/>
      <c r="C1816" s="46"/>
      <c r="D1816" s="46"/>
      <c r="E1816" s="46"/>
      <c r="F1816" s="45"/>
      <c r="H1816" s="47"/>
    </row>
    <row r="1817" spans="2:8" x14ac:dyDescent="0.35">
      <c r="B1817" s="46"/>
      <c r="C1817" s="46"/>
      <c r="D1817" s="46"/>
      <c r="E1817" s="46"/>
      <c r="F1817" s="45"/>
      <c r="H1817" s="47"/>
    </row>
    <row r="1818" spans="2:8" x14ac:dyDescent="0.35">
      <c r="B1818" s="46"/>
      <c r="C1818" s="46"/>
      <c r="D1818" s="46"/>
      <c r="E1818" s="46"/>
      <c r="F1818" s="45"/>
      <c r="H1818" s="47"/>
    </row>
    <row r="1819" spans="2:8" x14ac:dyDescent="0.35">
      <c r="B1819" s="46"/>
      <c r="C1819" s="46"/>
      <c r="D1819" s="46"/>
      <c r="E1819" s="46"/>
      <c r="F1819" s="45"/>
      <c r="H1819" s="47"/>
    </row>
    <row r="1820" spans="2:8" x14ac:dyDescent="0.35">
      <c r="B1820" s="46"/>
      <c r="C1820" s="46"/>
      <c r="D1820" s="46"/>
      <c r="E1820" s="46"/>
      <c r="F1820" s="45"/>
      <c r="H1820" s="47"/>
    </row>
    <row r="1821" spans="2:8" x14ac:dyDescent="0.35">
      <c r="B1821" s="46"/>
      <c r="C1821" s="46"/>
      <c r="D1821" s="46"/>
      <c r="E1821" s="46"/>
      <c r="F1821" s="45"/>
      <c r="H1821" s="47"/>
    </row>
    <row r="1822" spans="2:8" x14ac:dyDescent="0.35">
      <c r="B1822" s="46"/>
      <c r="C1822" s="46"/>
      <c r="D1822" s="46"/>
      <c r="E1822" s="46"/>
      <c r="F1822" s="45"/>
      <c r="H1822" s="47"/>
    </row>
    <row r="1823" spans="2:8" x14ac:dyDescent="0.35">
      <c r="B1823" s="46"/>
      <c r="C1823" s="46"/>
      <c r="D1823" s="46"/>
      <c r="E1823" s="46"/>
      <c r="F1823" s="45"/>
      <c r="H1823" s="47"/>
    </row>
    <row r="1824" spans="2:8" x14ac:dyDescent="0.35">
      <c r="B1824" s="46"/>
      <c r="C1824" s="46"/>
      <c r="D1824" s="46"/>
      <c r="E1824" s="46"/>
      <c r="F1824" s="45"/>
      <c r="H1824" s="47"/>
    </row>
    <row r="1825" spans="2:8" x14ac:dyDescent="0.35">
      <c r="B1825" s="46"/>
      <c r="C1825" s="46"/>
      <c r="D1825" s="46"/>
      <c r="E1825" s="46"/>
      <c r="F1825" s="45"/>
      <c r="H1825" s="47"/>
    </row>
    <row r="1826" spans="2:8" x14ac:dyDescent="0.35">
      <c r="B1826" s="46"/>
      <c r="C1826" s="46"/>
      <c r="D1826" s="46"/>
      <c r="E1826" s="46"/>
      <c r="F1826" s="45"/>
      <c r="H1826" s="47"/>
    </row>
    <row r="1827" spans="2:8" x14ac:dyDescent="0.35">
      <c r="B1827" s="46"/>
      <c r="C1827" s="46"/>
      <c r="D1827" s="46"/>
      <c r="E1827" s="46"/>
      <c r="F1827" s="45"/>
      <c r="H1827" s="47"/>
    </row>
    <row r="1828" spans="2:8" x14ac:dyDescent="0.35">
      <c r="B1828" s="46"/>
      <c r="C1828" s="46"/>
      <c r="D1828" s="46"/>
      <c r="E1828" s="46"/>
      <c r="F1828" s="45"/>
      <c r="H1828" s="47"/>
    </row>
    <row r="1829" spans="2:8" x14ac:dyDescent="0.35">
      <c r="B1829" s="46"/>
      <c r="C1829" s="46"/>
      <c r="D1829" s="46"/>
      <c r="E1829" s="46"/>
      <c r="F1829" s="45"/>
      <c r="H1829" s="47"/>
    </row>
    <row r="1830" spans="2:8" x14ac:dyDescent="0.35">
      <c r="B1830" s="46"/>
      <c r="C1830" s="46"/>
      <c r="D1830" s="46"/>
      <c r="E1830" s="46"/>
      <c r="F1830" s="45"/>
      <c r="H1830" s="47"/>
    </row>
    <row r="1831" spans="2:8" x14ac:dyDescent="0.35">
      <c r="B1831" s="46"/>
      <c r="C1831" s="46"/>
      <c r="D1831" s="46"/>
      <c r="E1831" s="46"/>
      <c r="F1831" s="45"/>
      <c r="H1831" s="47"/>
    </row>
    <row r="1832" spans="2:8" x14ac:dyDescent="0.35">
      <c r="B1832" s="46"/>
      <c r="C1832" s="46"/>
      <c r="D1832" s="46"/>
      <c r="E1832" s="46"/>
      <c r="F1832" s="45"/>
      <c r="H1832" s="47"/>
    </row>
    <row r="1833" spans="2:8" x14ac:dyDescent="0.35">
      <c r="B1833" s="46"/>
      <c r="C1833" s="46"/>
      <c r="D1833" s="46"/>
      <c r="E1833" s="46"/>
      <c r="F1833" s="45"/>
      <c r="H1833" s="47"/>
    </row>
    <row r="1834" spans="2:8" x14ac:dyDescent="0.35">
      <c r="B1834" s="46"/>
      <c r="C1834" s="46"/>
      <c r="D1834" s="46"/>
      <c r="E1834" s="46"/>
      <c r="F1834" s="45"/>
      <c r="H1834" s="47"/>
    </row>
    <row r="1835" spans="2:8" x14ac:dyDescent="0.35">
      <c r="B1835" s="46"/>
      <c r="C1835" s="46"/>
      <c r="D1835" s="46"/>
      <c r="E1835" s="46"/>
      <c r="F1835" s="45"/>
      <c r="H1835" s="47"/>
    </row>
    <row r="1836" spans="2:8" x14ac:dyDescent="0.35">
      <c r="B1836" s="46"/>
      <c r="C1836" s="46"/>
      <c r="D1836" s="46"/>
      <c r="E1836" s="46"/>
      <c r="F1836" s="45"/>
      <c r="H1836" s="47"/>
    </row>
    <row r="1837" spans="2:8" x14ac:dyDescent="0.35">
      <c r="B1837" s="46"/>
      <c r="C1837" s="46"/>
      <c r="D1837" s="46"/>
      <c r="E1837" s="46"/>
      <c r="F1837" s="45"/>
      <c r="H1837" s="47"/>
    </row>
    <row r="1838" spans="2:8" x14ac:dyDescent="0.35">
      <c r="B1838" s="46"/>
      <c r="C1838" s="46"/>
      <c r="D1838" s="46"/>
      <c r="E1838" s="46"/>
      <c r="F1838" s="45"/>
      <c r="H1838" s="47"/>
    </row>
    <row r="1839" spans="2:8" x14ac:dyDescent="0.35">
      <c r="B1839" s="46"/>
      <c r="C1839" s="46"/>
      <c r="D1839" s="46"/>
      <c r="E1839" s="46"/>
      <c r="F1839" s="45"/>
      <c r="H1839" s="47"/>
    </row>
    <row r="1840" spans="2:8" x14ac:dyDescent="0.35">
      <c r="B1840" s="46"/>
      <c r="C1840" s="46"/>
      <c r="D1840" s="46"/>
      <c r="E1840" s="46"/>
      <c r="F1840" s="45"/>
      <c r="H1840" s="47"/>
    </row>
    <row r="1841" spans="2:8" x14ac:dyDescent="0.35">
      <c r="B1841" s="46"/>
      <c r="C1841" s="46"/>
      <c r="D1841" s="46"/>
      <c r="E1841" s="46"/>
      <c r="F1841" s="45"/>
      <c r="H1841" s="47"/>
    </row>
    <row r="1842" spans="2:8" x14ac:dyDescent="0.35">
      <c r="B1842" s="46"/>
      <c r="C1842" s="46"/>
      <c r="D1842" s="46"/>
      <c r="E1842" s="46"/>
      <c r="F1842" s="45"/>
      <c r="H1842" s="47"/>
    </row>
    <row r="1843" spans="2:8" x14ac:dyDescent="0.35">
      <c r="B1843" s="46"/>
      <c r="C1843" s="46"/>
      <c r="D1843" s="46"/>
      <c r="E1843" s="46"/>
      <c r="F1843" s="45"/>
      <c r="H1843" s="47"/>
    </row>
    <row r="1844" spans="2:8" x14ac:dyDescent="0.35">
      <c r="B1844" s="46"/>
      <c r="C1844" s="46"/>
      <c r="D1844" s="46"/>
      <c r="E1844" s="46"/>
      <c r="F1844" s="45"/>
      <c r="H1844" s="47"/>
    </row>
    <row r="1845" spans="2:8" x14ac:dyDescent="0.35">
      <c r="B1845" s="46"/>
      <c r="C1845" s="46"/>
      <c r="D1845" s="46"/>
      <c r="E1845" s="46"/>
      <c r="F1845" s="45"/>
      <c r="H1845" s="47"/>
    </row>
    <row r="1846" spans="2:8" x14ac:dyDescent="0.35">
      <c r="B1846" s="46"/>
      <c r="C1846" s="46"/>
      <c r="D1846" s="46"/>
      <c r="E1846" s="46"/>
      <c r="F1846" s="45"/>
      <c r="H1846" s="47"/>
    </row>
    <row r="1847" spans="2:8" x14ac:dyDescent="0.35">
      <c r="B1847" s="46"/>
      <c r="C1847" s="46"/>
      <c r="D1847" s="46"/>
      <c r="E1847" s="46"/>
      <c r="F1847" s="45"/>
      <c r="H1847" s="47"/>
    </row>
    <row r="1848" spans="2:8" x14ac:dyDescent="0.35">
      <c r="B1848" s="46"/>
      <c r="C1848" s="46"/>
      <c r="D1848" s="46"/>
      <c r="E1848" s="46"/>
      <c r="F1848" s="45"/>
      <c r="H1848" s="47"/>
    </row>
    <row r="1849" spans="2:8" x14ac:dyDescent="0.35">
      <c r="B1849" s="46"/>
      <c r="C1849" s="46"/>
      <c r="D1849" s="46"/>
      <c r="E1849" s="46"/>
      <c r="F1849" s="45"/>
      <c r="H1849" s="47"/>
    </row>
    <row r="1850" spans="2:8" x14ac:dyDescent="0.35">
      <c r="B1850" s="46"/>
      <c r="C1850" s="46"/>
      <c r="D1850" s="46"/>
      <c r="E1850" s="46"/>
      <c r="F1850" s="45"/>
      <c r="H1850" s="47"/>
    </row>
    <row r="1851" spans="2:8" x14ac:dyDescent="0.35">
      <c r="B1851" s="46"/>
      <c r="C1851" s="46"/>
      <c r="D1851" s="46"/>
      <c r="E1851" s="46"/>
      <c r="F1851" s="45"/>
      <c r="H1851" s="47"/>
    </row>
    <row r="1852" spans="2:8" x14ac:dyDescent="0.35">
      <c r="B1852" s="46"/>
      <c r="C1852" s="46"/>
      <c r="D1852" s="46"/>
      <c r="E1852" s="46"/>
      <c r="F1852" s="45"/>
      <c r="H1852" s="47"/>
    </row>
    <row r="1853" spans="2:8" x14ac:dyDescent="0.35">
      <c r="B1853" s="46"/>
      <c r="C1853" s="46"/>
      <c r="D1853" s="46"/>
      <c r="E1853" s="46"/>
      <c r="F1853" s="45"/>
      <c r="H1853" s="47"/>
    </row>
  </sheetData>
  <mergeCells count="17">
    <mergeCell ref="A24:H24"/>
    <mergeCell ref="A68:H68"/>
    <mergeCell ref="A80:H80"/>
    <mergeCell ref="A8:H8"/>
    <mergeCell ref="A13:H13"/>
    <mergeCell ref="A14:H14"/>
    <mergeCell ref="A21:H21"/>
    <mergeCell ref="A23:H23"/>
    <mergeCell ref="B1:H1"/>
    <mergeCell ref="B2:H2"/>
    <mergeCell ref="B3:H3"/>
    <mergeCell ref="B4:H4"/>
    <mergeCell ref="A6:A7"/>
    <mergeCell ref="B6:B7"/>
    <mergeCell ref="C6:C7"/>
    <mergeCell ref="H6:H7"/>
    <mergeCell ref="D6:G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"/>
  <sheetViews>
    <sheetView tabSelected="1" topLeftCell="A163" zoomScale="80" zoomScaleNormal="80" workbookViewId="0">
      <selection activeCell="I178" sqref="I178"/>
    </sheetView>
  </sheetViews>
  <sheetFormatPr defaultColWidth="8.88671875" defaultRowHeight="13.8" x14ac:dyDescent="0.25"/>
  <cols>
    <col min="1" max="1" width="9.5546875" style="141" customWidth="1"/>
    <col min="2" max="2" width="47.44140625" style="140" customWidth="1"/>
    <col min="3" max="3" width="16" style="140" customWidth="1"/>
    <col min="4" max="4" width="15.33203125" style="140" customWidth="1"/>
    <col min="5" max="5" width="11.88671875" style="140" customWidth="1"/>
    <col min="6" max="6" width="21.33203125" style="140" customWidth="1"/>
    <col min="7" max="7" width="20.5546875" style="140" customWidth="1"/>
    <col min="8" max="9" width="11.44140625" style="140" customWidth="1"/>
    <col min="10" max="10" width="11.33203125" style="140" customWidth="1"/>
    <col min="11" max="11" width="12" style="140" customWidth="1"/>
    <col min="12" max="12" width="10.44140625" style="140" customWidth="1"/>
    <col min="13" max="15" width="10" style="140" customWidth="1"/>
    <col min="16" max="16" width="16.33203125" style="140" customWidth="1"/>
    <col min="17" max="17" width="16.88671875" style="140" customWidth="1"/>
    <col min="18" max="18" width="16.109375" style="140" customWidth="1"/>
    <col min="19" max="16384" width="8.88671875" style="140"/>
  </cols>
  <sheetData>
    <row r="1" spans="1:19" ht="17.399999999999999" x14ac:dyDescent="0.3">
      <c r="A1" s="380" t="s">
        <v>396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1:19" ht="17.399999999999999" x14ac:dyDescent="0.3">
      <c r="A2" s="380" t="s">
        <v>397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9" ht="17.399999999999999" x14ac:dyDescent="0.3">
      <c r="A3" s="380" t="s">
        <v>398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9" ht="17.399999999999999" x14ac:dyDescent="0.3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9" ht="14.4" thickBot="1" x14ac:dyDescent="0.3"/>
    <row r="6" spans="1:19" ht="51.6" customHeight="1" thickBot="1" x14ac:dyDescent="0.3">
      <c r="A6" s="443" t="s">
        <v>399</v>
      </c>
      <c r="B6" s="446" t="s">
        <v>410</v>
      </c>
      <c r="C6" s="449" t="s">
        <v>400</v>
      </c>
      <c r="D6" s="450"/>
      <c r="E6" s="450"/>
      <c r="F6" s="450"/>
      <c r="G6" s="450"/>
      <c r="H6" s="450" t="s">
        <v>436</v>
      </c>
      <c r="I6" s="450"/>
      <c r="J6" s="450"/>
      <c r="K6" s="450"/>
      <c r="L6" s="450" t="s">
        <v>437</v>
      </c>
      <c r="M6" s="450"/>
      <c r="N6" s="450"/>
      <c r="O6" s="450"/>
      <c r="P6" s="451"/>
      <c r="Q6" s="229" t="s">
        <v>417</v>
      </c>
      <c r="R6" s="230" t="s">
        <v>418</v>
      </c>
      <c r="S6" s="142"/>
    </row>
    <row r="7" spans="1:19" ht="78.599999999999994" customHeight="1" x14ac:dyDescent="0.25">
      <c r="A7" s="444"/>
      <c r="B7" s="447"/>
      <c r="C7" s="452" t="s">
        <v>401</v>
      </c>
      <c r="D7" s="453"/>
      <c r="E7" s="435" t="s">
        <v>402</v>
      </c>
      <c r="F7" s="435" t="s">
        <v>421</v>
      </c>
      <c r="G7" s="435" t="s">
        <v>412</v>
      </c>
      <c r="H7" s="454" t="s">
        <v>422</v>
      </c>
      <c r="I7" s="452"/>
      <c r="J7" s="453"/>
      <c r="K7" s="435" t="s">
        <v>414</v>
      </c>
      <c r="L7" s="228" t="s">
        <v>403</v>
      </c>
      <c r="M7" s="228" t="s">
        <v>404</v>
      </c>
      <c r="N7" s="228" t="s">
        <v>405</v>
      </c>
      <c r="O7" s="228" t="s">
        <v>406</v>
      </c>
      <c r="P7" s="455" t="s">
        <v>407</v>
      </c>
      <c r="Q7" s="419" t="s">
        <v>419</v>
      </c>
      <c r="R7" s="421" t="s">
        <v>420</v>
      </c>
      <c r="S7" s="142"/>
    </row>
    <row r="8" spans="1:19" ht="108" customHeight="1" thickBot="1" x14ac:dyDescent="0.3">
      <c r="A8" s="445"/>
      <c r="B8" s="448"/>
      <c r="C8" s="231" t="s">
        <v>408</v>
      </c>
      <c r="D8" s="267" t="s">
        <v>409</v>
      </c>
      <c r="E8" s="436"/>
      <c r="F8" s="436"/>
      <c r="G8" s="436"/>
      <c r="H8" s="267" t="s">
        <v>423</v>
      </c>
      <c r="I8" s="267" t="s">
        <v>438</v>
      </c>
      <c r="J8" s="267" t="s">
        <v>413</v>
      </c>
      <c r="K8" s="436"/>
      <c r="L8" s="415" t="s">
        <v>415</v>
      </c>
      <c r="M8" s="416"/>
      <c r="N8" s="417" t="s">
        <v>416</v>
      </c>
      <c r="O8" s="418"/>
      <c r="P8" s="456"/>
      <c r="Q8" s="420"/>
      <c r="R8" s="422"/>
    </row>
    <row r="9" spans="1:19" ht="14.4" thickBot="1" x14ac:dyDescent="0.3">
      <c r="A9" s="143">
        <v>1</v>
      </c>
      <c r="B9" s="144">
        <v>2</v>
      </c>
      <c r="C9" s="144">
        <v>3</v>
      </c>
      <c r="D9" s="144">
        <v>4</v>
      </c>
      <c r="E9" s="144">
        <v>5</v>
      </c>
      <c r="F9" s="144">
        <v>6</v>
      </c>
      <c r="G9" s="156" t="s">
        <v>411</v>
      </c>
      <c r="H9" s="144">
        <v>7</v>
      </c>
      <c r="I9" s="144">
        <v>8</v>
      </c>
      <c r="J9" s="144">
        <v>9</v>
      </c>
      <c r="K9" s="144">
        <v>10</v>
      </c>
      <c r="L9" s="144">
        <v>11</v>
      </c>
      <c r="M9" s="144">
        <v>12</v>
      </c>
      <c r="N9" s="144">
        <v>13</v>
      </c>
      <c r="O9" s="144">
        <v>14</v>
      </c>
      <c r="P9" s="144">
        <v>15</v>
      </c>
      <c r="Q9" s="144">
        <v>16</v>
      </c>
      <c r="R9" s="145">
        <v>17</v>
      </c>
    </row>
    <row r="10" spans="1:19" ht="22.8" customHeight="1" thickBot="1" x14ac:dyDescent="0.3">
      <c r="A10" s="423" t="s">
        <v>425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5"/>
    </row>
    <row r="11" spans="1:19" ht="21" customHeight="1" thickBot="1" x14ac:dyDescent="0.3">
      <c r="A11" s="432" t="s">
        <v>424</v>
      </c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4"/>
    </row>
    <row r="12" spans="1:19" ht="21" customHeight="1" thickBot="1" x14ac:dyDescent="0.3">
      <c r="A12" s="437" t="s">
        <v>10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9"/>
    </row>
    <row r="13" spans="1:19" ht="21" customHeight="1" thickBot="1" x14ac:dyDescent="0.3">
      <c r="A13" s="426" t="s">
        <v>54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8"/>
    </row>
    <row r="14" spans="1:19" ht="42.6" customHeight="1" x14ac:dyDescent="0.25">
      <c r="A14" s="197" t="s">
        <v>167</v>
      </c>
      <c r="B14" s="226" t="s">
        <v>80</v>
      </c>
      <c r="C14" s="166">
        <v>48.3</v>
      </c>
      <c r="D14" s="166">
        <v>38.799999999999997</v>
      </c>
      <c r="E14" s="212">
        <v>0.8</v>
      </c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80"/>
      <c r="Q14" s="154"/>
      <c r="R14" s="269"/>
    </row>
    <row r="15" spans="1:19" ht="54.6" customHeight="1" x14ac:dyDescent="0.25">
      <c r="A15" s="164" t="s">
        <v>168</v>
      </c>
      <c r="B15" s="213" t="s">
        <v>169</v>
      </c>
      <c r="C15" s="165">
        <v>111.5</v>
      </c>
      <c r="D15" s="165">
        <v>111.5</v>
      </c>
      <c r="E15" s="8">
        <v>1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81"/>
      <c r="Q15" s="151"/>
      <c r="R15" s="270"/>
    </row>
    <row r="16" spans="1:19" ht="37.200000000000003" customHeight="1" x14ac:dyDescent="0.25">
      <c r="A16" s="164" t="s">
        <v>170</v>
      </c>
      <c r="B16" s="213" t="s">
        <v>81</v>
      </c>
      <c r="C16" s="167">
        <v>102</v>
      </c>
      <c r="D16" s="167">
        <v>105</v>
      </c>
      <c r="E16" s="8">
        <v>1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81"/>
      <c r="Q16" s="151"/>
      <c r="R16" s="270"/>
    </row>
    <row r="17" spans="1:18" ht="78" x14ac:dyDescent="0.25">
      <c r="A17" s="164" t="s">
        <v>171</v>
      </c>
      <c r="B17" s="213" t="s">
        <v>172</v>
      </c>
      <c r="C17" s="165">
        <v>2</v>
      </c>
      <c r="D17" s="165">
        <v>2</v>
      </c>
      <c r="E17" s="8">
        <v>1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82"/>
      <c r="Q17" s="151"/>
      <c r="R17" s="270"/>
    </row>
    <row r="18" spans="1:18" ht="140.4" x14ac:dyDescent="0.25">
      <c r="A18" s="164" t="s">
        <v>173</v>
      </c>
      <c r="B18" s="213" t="s">
        <v>83</v>
      </c>
      <c r="C18" s="165">
        <v>24</v>
      </c>
      <c r="D18" s="165">
        <v>26</v>
      </c>
      <c r="E18" s="8">
        <v>1</v>
      </c>
      <c r="F18" s="150"/>
      <c r="G18" s="150"/>
      <c r="H18" s="150"/>
      <c r="I18" s="148"/>
      <c r="J18" s="148"/>
      <c r="K18" s="148"/>
      <c r="L18" s="148"/>
      <c r="M18" s="148"/>
      <c r="N18" s="148"/>
      <c r="O18" s="148"/>
      <c r="P18" s="182"/>
      <c r="Q18" s="151"/>
      <c r="R18" s="270"/>
    </row>
    <row r="19" spans="1:18" ht="47.4" thickBot="1" x14ac:dyDescent="0.3">
      <c r="A19" s="271" t="s">
        <v>174</v>
      </c>
      <c r="B19" s="227" t="s">
        <v>84</v>
      </c>
      <c r="C19" s="168">
        <v>1</v>
      </c>
      <c r="D19" s="168">
        <v>1</v>
      </c>
      <c r="E19" s="11">
        <v>1</v>
      </c>
      <c r="F19" s="149"/>
      <c r="G19" s="149"/>
      <c r="H19" s="149"/>
      <c r="I19" s="163"/>
      <c r="J19" s="163"/>
      <c r="K19" s="163"/>
      <c r="L19" s="163"/>
      <c r="M19" s="163"/>
      <c r="N19" s="163"/>
      <c r="O19" s="163"/>
      <c r="P19" s="183"/>
      <c r="Q19" s="152"/>
      <c r="R19" s="272"/>
    </row>
    <row r="20" spans="1:18" ht="36" customHeight="1" thickBot="1" x14ac:dyDescent="0.3">
      <c r="A20" s="214"/>
      <c r="B20" s="216" t="s">
        <v>427</v>
      </c>
      <c r="C20" s="215"/>
      <c r="D20" s="215"/>
      <c r="E20" s="209">
        <f>AVERAGE(E14:E19)</f>
        <v>0.96666666666666667</v>
      </c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7"/>
      <c r="R20" s="208"/>
    </row>
    <row r="21" spans="1:18" ht="23.4" customHeight="1" thickBot="1" x14ac:dyDescent="0.3">
      <c r="A21" s="437" t="s">
        <v>426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9"/>
    </row>
    <row r="22" spans="1:18" ht="31.2" x14ac:dyDescent="0.25">
      <c r="A22" s="273" t="s">
        <v>167</v>
      </c>
      <c r="B22" s="169" t="s">
        <v>80</v>
      </c>
      <c r="C22" s="170">
        <v>48.3</v>
      </c>
      <c r="D22" s="166">
        <v>38.799999999999997</v>
      </c>
      <c r="E22" s="212">
        <v>0.8</v>
      </c>
      <c r="F22" s="196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54"/>
      <c r="R22" s="269"/>
    </row>
    <row r="23" spans="1:18" ht="46.8" x14ac:dyDescent="0.25">
      <c r="A23" s="274" t="s">
        <v>168</v>
      </c>
      <c r="B23" s="171" t="s">
        <v>169</v>
      </c>
      <c r="C23" s="172">
        <v>111.5</v>
      </c>
      <c r="D23" s="165">
        <v>111.5</v>
      </c>
      <c r="E23" s="8">
        <v>1</v>
      </c>
      <c r="F23" s="153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1"/>
      <c r="R23" s="270"/>
    </row>
    <row r="24" spans="1:18" ht="31.2" x14ac:dyDescent="0.25">
      <c r="A24" s="274" t="s">
        <v>170</v>
      </c>
      <c r="B24" s="171" t="s">
        <v>81</v>
      </c>
      <c r="C24" s="173">
        <v>102</v>
      </c>
      <c r="D24" s="167">
        <v>105</v>
      </c>
      <c r="E24" s="8">
        <v>1</v>
      </c>
      <c r="F24" s="153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1"/>
      <c r="R24" s="270"/>
    </row>
    <row r="25" spans="1:18" ht="46.8" x14ac:dyDescent="0.25">
      <c r="A25" s="274" t="s">
        <v>171</v>
      </c>
      <c r="B25" s="171" t="s">
        <v>105</v>
      </c>
      <c r="C25" s="173">
        <v>38500</v>
      </c>
      <c r="D25" s="173">
        <v>46838.400000000001</v>
      </c>
      <c r="E25" s="8">
        <v>1</v>
      </c>
      <c r="F25" s="153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1"/>
      <c r="R25" s="270"/>
    </row>
    <row r="26" spans="1:18" ht="93.6" x14ac:dyDescent="0.25">
      <c r="A26" s="274" t="s">
        <v>173</v>
      </c>
      <c r="B26" s="174" t="s">
        <v>176</v>
      </c>
      <c r="C26" s="172">
        <v>89.1</v>
      </c>
      <c r="D26" s="167">
        <v>98</v>
      </c>
      <c r="E26" s="8">
        <v>1</v>
      </c>
      <c r="F26" s="153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1"/>
      <c r="R26" s="270"/>
    </row>
    <row r="27" spans="1:18" ht="62.4" x14ac:dyDescent="0.25">
      <c r="A27" s="164" t="s">
        <v>174</v>
      </c>
      <c r="B27" s="175" t="s">
        <v>177</v>
      </c>
      <c r="C27" s="165">
        <v>96.6</v>
      </c>
      <c r="D27" s="167">
        <v>102</v>
      </c>
      <c r="E27" s="8">
        <v>1</v>
      </c>
      <c r="F27" s="153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1"/>
      <c r="R27" s="270"/>
    </row>
    <row r="28" spans="1:18" ht="93.6" x14ac:dyDescent="0.25">
      <c r="A28" s="164" t="s">
        <v>293</v>
      </c>
      <c r="B28" s="175" t="s">
        <v>178</v>
      </c>
      <c r="C28" s="165">
        <v>86.9</v>
      </c>
      <c r="D28" s="165">
        <v>100.1</v>
      </c>
      <c r="E28" s="8">
        <v>1</v>
      </c>
      <c r="F28" s="153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270"/>
    </row>
    <row r="29" spans="1:18" ht="62.4" x14ac:dyDescent="0.25">
      <c r="A29" s="164" t="s">
        <v>179</v>
      </c>
      <c r="B29" s="175" t="s">
        <v>180</v>
      </c>
      <c r="C29" s="165">
        <v>101.1</v>
      </c>
      <c r="D29" s="167">
        <v>98.9</v>
      </c>
      <c r="E29" s="121">
        <f>D29/C29</f>
        <v>0.97823936696340263</v>
      </c>
      <c r="F29" s="153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1"/>
      <c r="R29" s="270"/>
    </row>
    <row r="30" spans="1:18" ht="93.6" x14ac:dyDescent="0.25">
      <c r="A30" s="164" t="s">
        <v>181</v>
      </c>
      <c r="B30" s="175" t="s">
        <v>182</v>
      </c>
      <c r="C30" s="167">
        <v>102</v>
      </c>
      <c r="D30" s="165">
        <v>99.8</v>
      </c>
      <c r="E30" s="121">
        <v>0.98</v>
      </c>
      <c r="F30" s="153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270"/>
    </row>
    <row r="31" spans="1:18" ht="31.2" x14ac:dyDescent="0.25">
      <c r="A31" s="164" t="s">
        <v>184</v>
      </c>
      <c r="B31" s="175" t="s">
        <v>91</v>
      </c>
      <c r="C31" s="167">
        <v>102</v>
      </c>
      <c r="D31" s="167">
        <v>110.9</v>
      </c>
      <c r="E31" s="8">
        <v>1</v>
      </c>
      <c r="F31" s="153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1"/>
      <c r="R31" s="270"/>
    </row>
    <row r="32" spans="1:18" ht="62.4" x14ac:dyDescent="0.25">
      <c r="A32" s="164" t="s">
        <v>185</v>
      </c>
      <c r="B32" s="175" t="s">
        <v>85</v>
      </c>
      <c r="C32" s="165">
        <v>494.6</v>
      </c>
      <c r="D32" s="165">
        <v>595.79999999999995</v>
      </c>
      <c r="E32" s="8">
        <v>1</v>
      </c>
      <c r="F32" s="153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270"/>
    </row>
    <row r="33" spans="1:18" ht="62.4" x14ac:dyDescent="0.25">
      <c r="A33" s="164" t="s">
        <v>187</v>
      </c>
      <c r="B33" s="175" t="s">
        <v>86</v>
      </c>
      <c r="C33" s="165">
        <v>12.1</v>
      </c>
      <c r="D33" s="165">
        <v>7.65</v>
      </c>
      <c r="E33" s="121">
        <v>0.63</v>
      </c>
      <c r="F33" s="153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270"/>
    </row>
    <row r="34" spans="1:18" ht="31.2" x14ac:dyDescent="0.25">
      <c r="A34" s="164" t="s">
        <v>190</v>
      </c>
      <c r="B34" s="175" t="s">
        <v>87</v>
      </c>
      <c r="C34" s="167">
        <v>350</v>
      </c>
      <c r="D34" s="167">
        <v>350</v>
      </c>
      <c r="E34" s="8">
        <v>1</v>
      </c>
      <c r="F34" s="153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270"/>
    </row>
    <row r="35" spans="1:18" ht="31.2" x14ac:dyDescent="0.25">
      <c r="A35" s="164" t="s">
        <v>192</v>
      </c>
      <c r="B35" s="175" t="s">
        <v>88</v>
      </c>
      <c r="C35" s="165">
        <v>19</v>
      </c>
      <c r="D35" s="165">
        <v>19</v>
      </c>
      <c r="E35" s="8">
        <v>1</v>
      </c>
      <c r="F35" s="153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1"/>
      <c r="R35" s="270"/>
    </row>
    <row r="36" spans="1:18" ht="140.4" x14ac:dyDescent="0.25">
      <c r="A36" s="164" t="s">
        <v>271</v>
      </c>
      <c r="B36" s="175" t="s">
        <v>270</v>
      </c>
      <c r="C36" s="165">
        <v>3</v>
      </c>
      <c r="D36" s="165">
        <v>3</v>
      </c>
      <c r="E36" s="8">
        <v>1</v>
      </c>
      <c r="F36" s="153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270"/>
    </row>
    <row r="37" spans="1:18" ht="46.8" x14ac:dyDescent="0.25">
      <c r="A37" s="275" t="s">
        <v>272</v>
      </c>
      <c r="B37" s="175" t="s">
        <v>89</v>
      </c>
      <c r="C37" s="165">
        <v>47270.400000000001</v>
      </c>
      <c r="D37" s="167">
        <v>46982.027999999998</v>
      </c>
      <c r="E37" s="8">
        <v>1</v>
      </c>
      <c r="F37" s="153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270"/>
    </row>
    <row r="38" spans="1:18" ht="31.2" x14ac:dyDescent="0.25">
      <c r="A38" s="164" t="s">
        <v>197</v>
      </c>
      <c r="B38" s="175" t="s">
        <v>90</v>
      </c>
      <c r="C38" s="167">
        <v>5402</v>
      </c>
      <c r="D38" s="167">
        <v>5410</v>
      </c>
      <c r="E38" s="8">
        <v>1</v>
      </c>
      <c r="F38" s="153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270"/>
    </row>
    <row r="39" spans="1:18" ht="62.4" x14ac:dyDescent="0.25">
      <c r="A39" s="164" t="s">
        <v>202</v>
      </c>
      <c r="B39" s="175" t="s">
        <v>215</v>
      </c>
      <c r="C39" s="165">
        <v>15</v>
      </c>
      <c r="D39" s="165">
        <v>32</v>
      </c>
      <c r="E39" s="8">
        <v>1</v>
      </c>
      <c r="F39" s="153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270"/>
    </row>
    <row r="40" spans="1:18" ht="62.4" x14ac:dyDescent="0.25">
      <c r="A40" s="164" t="s">
        <v>204</v>
      </c>
      <c r="B40" s="175" t="s">
        <v>141</v>
      </c>
      <c r="C40" s="165">
        <v>12.5</v>
      </c>
      <c r="D40" s="165">
        <v>18.399999999999999</v>
      </c>
      <c r="E40" s="8">
        <v>1</v>
      </c>
      <c r="F40" s="153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1"/>
      <c r="R40" s="270"/>
    </row>
    <row r="41" spans="1:18" ht="156" x14ac:dyDescent="0.25">
      <c r="A41" s="164" t="s">
        <v>205</v>
      </c>
      <c r="B41" s="175" t="s">
        <v>188</v>
      </c>
      <c r="C41" s="165">
        <v>106.8</v>
      </c>
      <c r="D41" s="165">
        <v>121.6</v>
      </c>
      <c r="E41" s="8">
        <v>1</v>
      </c>
      <c r="F41" s="153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1"/>
      <c r="R41" s="270"/>
    </row>
    <row r="42" spans="1:18" ht="124.8" x14ac:dyDescent="0.25">
      <c r="A42" s="164" t="s">
        <v>206</v>
      </c>
      <c r="B42" s="175" t="s">
        <v>189</v>
      </c>
      <c r="C42" s="165">
        <v>0.63</v>
      </c>
      <c r="D42" s="165">
        <v>1.9</v>
      </c>
      <c r="E42" s="8">
        <v>1</v>
      </c>
      <c r="F42" s="153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1"/>
      <c r="R42" s="270"/>
    </row>
    <row r="43" spans="1:18" ht="171.6" x14ac:dyDescent="0.25">
      <c r="A43" s="164" t="s">
        <v>207</v>
      </c>
      <c r="B43" s="175" t="s">
        <v>191</v>
      </c>
      <c r="C43" s="165">
        <v>10.4</v>
      </c>
      <c r="D43" s="165">
        <v>10.548999999999999</v>
      </c>
      <c r="E43" s="8">
        <v>1</v>
      </c>
      <c r="F43" s="153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1"/>
      <c r="R43" s="270"/>
    </row>
    <row r="44" spans="1:18" ht="156" x14ac:dyDescent="0.25">
      <c r="A44" s="164" t="s">
        <v>208</v>
      </c>
      <c r="B44" s="175" t="s">
        <v>273</v>
      </c>
      <c r="C44" s="167">
        <v>960</v>
      </c>
      <c r="D44" s="167">
        <v>1167.25</v>
      </c>
      <c r="E44" s="8">
        <v>1</v>
      </c>
      <c r="F44" s="153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1"/>
      <c r="R44" s="270"/>
    </row>
    <row r="45" spans="1:18" ht="62.4" x14ac:dyDescent="0.25">
      <c r="A45" s="164" t="s">
        <v>210</v>
      </c>
      <c r="B45" s="175" t="s">
        <v>93</v>
      </c>
      <c r="C45" s="167">
        <v>557</v>
      </c>
      <c r="D45" s="176">
        <v>695.07</v>
      </c>
      <c r="E45" s="8">
        <v>1</v>
      </c>
      <c r="F45" s="153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1"/>
      <c r="R45" s="270"/>
    </row>
    <row r="46" spans="1:18" ht="46.8" x14ac:dyDescent="0.25">
      <c r="A46" s="164" t="s">
        <v>263</v>
      </c>
      <c r="B46" s="175" t="s">
        <v>94</v>
      </c>
      <c r="C46" s="167">
        <v>1</v>
      </c>
      <c r="D46" s="165">
        <v>1.06</v>
      </c>
      <c r="E46" s="8">
        <v>1</v>
      </c>
      <c r="F46" s="153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1"/>
      <c r="R46" s="270"/>
    </row>
    <row r="47" spans="1:18" ht="156" x14ac:dyDescent="0.25">
      <c r="A47" s="164" t="s">
        <v>264</v>
      </c>
      <c r="B47" s="175" t="s">
        <v>193</v>
      </c>
      <c r="C47" s="165">
        <v>21.5</v>
      </c>
      <c r="D47" s="167">
        <v>24</v>
      </c>
      <c r="E47" s="8">
        <v>1</v>
      </c>
      <c r="F47" s="153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1"/>
      <c r="R47" s="270"/>
    </row>
    <row r="48" spans="1:18" ht="156" x14ac:dyDescent="0.25">
      <c r="A48" s="164" t="s">
        <v>213</v>
      </c>
      <c r="B48" s="175" t="s">
        <v>194</v>
      </c>
      <c r="C48" s="165">
        <v>62.7</v>
      </c>
      <c r="D48" s="165">
        <v>68.709000000000003</v>
      </c>
      <c r="E48" s="8">
        <v>1</v>
      </c>
      <c r="F48" s="153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1"/>
      <c r="R48" s="270"/>
    </row>
    <row r="49" spans="1:18" ht="93.6" x14ac:dyDescent="0.25">
      <c r="A49" s="164" t="s">
        <v>265</v>
      </c>
      <c r="B49" s="175" t="s">
        <v>195</v>
      </c>
      <c r="C49" s="165">
        <v>14.5</v>
      </c>
      <c r="D49" s="165">
        <v>15.5</v>
      </c>
      <c r="E49" s="8">
        <v>1</v>
      </c>
      <c r="F49" s="153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1"/>
      <c r="R49" s="270"/>
    </row>
    <row r="50" spans="1:18" ht="46.8" x14ac:dyDescent="0.25">
      <c r="A50" s="164" t="s">
        <v>266</v>
      </c>
      <c r="B50" s="175" t="s">
        <v>95</v>
      </c>
      <c r="C50" s="167">
        <v>4</v>
      </c>
      <c r="D50" s="176">
        <v>7.82</v>
      </c>
      <c r="E50" s="8">
        <v>1</v>
      </c>
      <c r="F50" s="153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270"/>
    </row>
    <row r="51" spans="1:18" ht="46.8" x14ac:dyDescent="0.25">
      <c r="A51" s="164" t="s">
        <v>267</v>
      </c>
      <c r="B51" s="175" t="s">
        <v>96</v>
      </c>
      <c r="C51" s="167">
        <v>18.5</v>
      </c>
      <c r="D51" s="165">
        <v>32.61</v>
      </c>
      <c r="E51" s="8">
        <v>1</v>
      </c>
      <c r="F51" s="153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1"/>
      <c r="R51" s="270"/>
    </row>
    <row r="52" spans="1:18" ht="31.2" x14ac:dyDescent="0.25">
      <c r="A52" s="164" t="s">
        <v>268</v>
      </c>
      <c r="B52" s="175" t="s">
        <v>97</v>
      </c>
      <c r="C52" s="167">
        <v>43</v>
      </c>
      <c r="D52" s="177">
        <v>53.2</v>
      </c>
      <c r="E52" s="8">
        <v>1</v>
      </c>
      <c r="F52" s="153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1"/>
      <c r="R52" s="270"/>
    </row>
    <row r="53" spans="1:18" ht="31.2" x14ac:dyDescent="0.25">
      <c r="A53" s="164" t="s">
        <v>274</v>
      </c>
      <c r="B53" s="175" t="s">
        <v>98</v>
      </c>
      <c r="C53" s="167">
        <v>520</v>
      </c>
      <c r="D53" s="167">
        <v>500.6</v>
      </c>
      <c r="E53" s="121">
        <v>0.65</v>
      </c>
      <c r="F53" s="153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1"/>
      <c r="R53" s="270"/>
    </row>
    <row r="54" spans="1:18" ht="46.8" x14ac:dyDescent="0.25">
      <c r="A54" s="164" t="s">
        <v>275</v>
      </c>
      <c r="B54" s="175" t="s">
        <v>99</v>
      </c>
      <c r="C54" s="165">
        <v>267.5</v>
      </c>
      <c r="D54" s="178">
        <v>381.9</v>
      </c>
      <c r="E54" s="8">
        <v>1</v>
      </c>
      <c r="F54" s="153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1"/>
      <c r="R54" s="270"/>
    </row>
    <row r="55" spans="1:18" ht="18" x14ac:dyDescent="0.25">
      <c r="A55" s="164" t="s">
        <v>276</v>
      </c>
      <c r="B55" s="175" t="s">
        <v>100</v>
      </c>
      <c r="C55" s="165">
        <v>57.8</v>
      </c>
      <c r="D55" s="177">
        <v>59.9</v>
      </c>
      <c r="E55" s="8">
        <v>1</v>
      </c>
      <c r="F55" s="153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1"/>
      <c r="R55" s="270"/>
    </row>
    <row r="56" spans="1:18" ht="18" x14ac:dyDescent="0.25">
      <c r="A56" s="164" t="s">
        <v>277</v>
      </c>
      <c r="B56" s="175" t="s">
        <v>101</v>
      </c>
      <c r="C56" s="167">
        <v>213</v>
      </c>
      <c r="D56" s="178">
        <v>279.10000000000002</v>
      </c>
      <c r="E56" s="8">
        <v>1</v>
      </c>
      <c r="F56" s="153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1"/>
      <c r="R56" s="270"/>
    </row>
    <row r="57" spans="1:18" ht="18" x14ac:dyDescent="0.25">
      <c r="A57" s="164" t="s">
        <v>278</v>
      </c>
      <c r="B57" s="175" t="s">
        <v>102</v>
      </c>
      <c r="C57" s="165">
        <v>2.8</v>
      </c>
      <c r="D57" s="177">
        <v>6.8</v>
      </c>
      <c r="E57" s="8">
        <v>1</v>
      </c>
      <c r="F57" s="153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1"/>
      <c r="R57" s="270"/>
    </row>
    <row r="58" spans="1:18" ht="18" x14ac:dyDescent="0.25">
      <c r="A58" s="164" t="s">
        <v>279</v>
      </c>
      <c r="B58" s="175" t="s">
        <v>103</v>
      </c>
      <c r="C58" s="165">
        <v>1.2</v>
      </c>
      <c r="D58" s="177">
        <v>2.2000000000000002</v>
      </c>
      <c r="E58" s="8">
        <v>1</v>
      </c>
      <c r="F58" s="153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1"/>
      <c r="R58" s="270"/>
    </row>
    <row r="59" spans="1:18" ht="109.2" x14ac:dyDescent="0.25">
      <c r="A59" s="164" t="s">
        <v>280</v>
      </c>
      <c r="B59" s="175" t="s">
        <v>200</v>
      </c>
      <c r="C59" s="167">
        <v>8</v>
      </c>
      <c r="D59" s="167">
        <v>8</v>
      </c>
      <c r="E59" s="8">
        <v>1</v>
      </c>
      <c r="F59" s="153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1"/>
      <c r="R59" s="270"/>
    </row>
    <row r="60" spans="1:18" ht="109.2" x14ac:dyDescent="0.25">
      <c r="A60" s="164" t="s">
        <v>281</v>
      </c>
      <c r="B60" s="175" t="s">
        <v>201</v>
      </c>
      <c r="C60" s="167">
        <v>8</v>
      </c>
      <c r="D60" s="167">
        <v>8</v>
      </c>
      <c r="E60" s="8">
        <v>1</v>
      </c>
      <c r="F60" s="153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1"/>
      <c r="R60" s="270"/>
    </row>
    <row r="61" spans="1:18" ht="62.4" x14ac:dyDescent="0.25">
      <c r="A61" s="164" t="s">
        <v>282</v>
      </c>
      <c r="B61" s="175" t="s">
        <v>214</v>
      </c>
      <c r="C61" s="165">
        <v>1.8</v>
      </c>
      <c r="D61" s="165">
        <v>12.5</v>
      </c>
      <c r="E61" s="8">
        <v>1</v>
      </c>
      <c r="F61" s="153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1"/>
      <c r="R61" s="270"/>
    </row>
    <row r="62" spans="1:18" ht="31.2" x14ac:dyDescent="0.25">
      <c r="A62" s="164" t="s">
        <v>283</v>
      </c>
      <c r="B62" s="175" t="s">
        <v>211</v>
      </c>
      <c r="C62" s="165">
        <v>0.05</v>
      </c>
      <c r="D62" s="177">
        <v>0.1414</v>
      </c>
      <c r="E62" s="8">
        <v>1</v>
      </c>
      <c r="F62" s="153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1"/>
      <c r="R62" s="270"/>
    </row>
    <row r="63" spans="1:18" ht="31.2" x14ac:dyDescent="0.25">
      <c r="A63" s="164" t="s">
        <v>284</v>
      </c>
      <c r="B63" s="175" t="s">
        <v>104</v>
      </c>
      <c r="C63" s="165">
        <v>806.06</v>
      </c>
      <c r="D63" s="165">
        <v>1986.01</v>
      </c>
      <c r="E63" s="8">
        <v>1</v>
      </c>
      <c r="F63" s="153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1"/>
      <c r="R63" s="270"/>
    </row>
    <row r="64" spans="1:18" ht="94.2" thickBot="1" x14ac:dyDescent="0.3">
      <c r="A64" s="271" t="s">
        <v>285</v>
      </c>
      <c r="B64" s="179" t="s">
        <v>198</v>
      </c>
      <c r="C64" s="168">
        <v>4350</v>
      </c>
      <c r="D64" s="168">
        <v>4350</v>
      </c>
      <c r="E64" s="11">
        <v>1</v>
      </c>
      <c r="F64" s="155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52"/>
      <c r="R64" s="272"/>
    </row>
    <row r="65" spans="1:18" ht="31.2" customHeight="1" thickBot="1" x14ac:dyDescent="0.3">
      <c r="A65" s="143"/>
      <c r="B65" s="211" t="s">
        <v>428</v>
      </c>
      <c r="C65" s="206"/>
      <c r="D65" s="206"/>
      <c r="E65" s="209">
        <f>AVERAGE(E22:E64)</f>
        <v>0.97763347365031172</v>
      </c>
      <c r="F65" s="210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7"/>
      <c r="R65" s="208"/>
    </row>
    <row r="66" spans="1:18" ht="28.2" customHeight="1" thickBot="1" x14ac:dyDescent="0.3">
      <c r="A66" s="217"/>
      <c r="B66" s="211" t="s">
        <v>432</v>
      </c>
      <c r="C66" s="219"/>
      <c r="D66" s="219"/>
      <c r="E66" s="218"/>
      <c r="F66" s="257">
        <f>0.6*E20+0.4*E65</f>
        <v>0.97105338946012465</v>
      </c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20"/>
      <c r="R66" s="221"/>
    </row>
    <row r="67" spans="1:18" ht="21" customHeight="1" thickBot="1" x14ac:dyDescent="0.3">
      <c r="A67" s="440" t="s">
        <v>11</v>
      </c>
      <c r="B67" s="441"/>
      <c r="C67" s="441"/>
      <c r="D67" s="441"/>
      <c r="E67" s="441"/>
      <c r="F67" s="441"/>
      <c r="G67" s="441"/>
      <c r="H67" s="441"/>
      <c r="I67" s="441"/>
      <c r="J67" s="441"/>
      <c r="K67" s="441"/>
      <c r="L67" s="441"/>
      <c r="M67" s="441"/>
      <c r="N67" s="441"/>
      <c r="O67" s="441"/>
      <c r="P67" s="441"/>
      <c r="Q67" s="441"/>
      <c r="R67" s="442"/>
    </row>
    <row r="68" spans="1:18" ht="19.8" customHeight="1" thickBot="1" x14ac:dyDescent="0.3">
      <c r="A68" s="412" t="s">
        <v>426</v>
      </c>
      <c r="B68" s="413"/>
      <c r="C68" s="413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4"/>
    </row>
    <row r="69" spans="1:18" ht="18" x14ac:dyDescent="0.25">
      <c r="A69" s="197" t="s">
        <v>106</v>
      </c>
      <c r="B69" s="198" t="s">
        <v>107</v>
      </c>
      <c r="C69" s="166">
        <v>860</v>
      </c>
      <c r="D69" s="166">
        <v>869</v>
      </c>
      <c r="E69" s="40">
        <v>1</v>
      </c>
      <c r="F69" s="196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54"/>
      <c r="R69" s="269"/>
    </row>
    <row r="70" spans="1:18" ht="78" x14ac:dyDescent="0.25">
      <c r="A70" s="164" t="s">
        <v>108</v>
      </c>
      <c r="B70" s="175" t="s">
        <v>109</v>
      </c>
      <c r="C70" s="165">
        <v>850</v>
      </c>
      <c r="D70" s="165">
        <v>878</v>
      </c>
      <c r="E70" s="8">
        <v>1</v>
      </c>
      <c r="F70" s="153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1"/>
      <c r="R70" s="270"/>
    </row>
    <row r="71" spans="1:18" ht="46.8" x14ac:dyDescent="0.25">
      <c r="A71" s="164" t="s">
        <v>110</v>
      </c>
      <c r="B71" s="175" t="s">
        <v>111</v>
      </c>
      <c r="C71" s="165">
        <v>8.4640000000000004</v>
      </c>
      <c r="D71" s="165">
        <v>8.4640000000000004</v>
      </c>
      <c r="E71" s="8">
        <v>1</v>
      </c>
      <c r="F71" s="153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1"/>
      <c r="R71" s="270"/>
    </row>
    <row r="72" spans="1:18" ht="93.6" x14ac:dyDescent="0.25">
      <c r="A72" s="164" t="s">
        <v>112</v>
      </c>
      <c r="B72" s="175" t="s">
        <v>113</v>
      </c>
      <c r="C72" s="167">
        <v>100</v>
      </c>
      <c r="D72" s="167">
        <v>100</v>
      </c>
      <c r="E72" s="8">
        <v>1</v>
      </c>
      <c r="F72" s="153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1"/>
      <c r="R72" s="270"/>
    </row>
    <row r="73" spans="1:18" ht="31.2" x14ac:dyDescent="0.25">
      <c r="A73" s="164" t="s">
        <v>114</v>
      </c>
      <c r="B73" s="175" t="s">
        <v>115</v>
      </c>
      <c r="C73" s="165">
        <v>1</v>
      </c>
      <c r="D73" s="165">
        <v>3</v>
      </c>
      <c r="E73" s="8">
        <v>1</v>
      </c>
      <c r="F73" s="153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270"/>
    </row>
    <row r="74" spans="1:18" ht="31.2" x14ac:dyDescent="0.25">
      <c r="A74" s="164" t="s">
        <v>116</v>
      </c>
      <c r="B74" s="175" t="s">
        <v>117</v>
      </c>
      <c r="C74" s="165">
        <v>31</v>
      </c>
      <c r="D74" s="165">
        <v>33</v>
      </c>
      <c r="E74" s="8">
        <v>1</v>
      </c>
      <c r="F74" s="153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270"/>
    </row>
    <row r="75" spans="1:18" ht="62.4" x14ac:dyDescent="0.25">
      <c r="A75" s="164" t="s">
        <v>118</v>
      </c>
      <c r="B75" s="175" t="s">
        <v>119</v>
      </c>
      <c r="C75" s="165">
        <v>1</v>
      </c>
      <c r="D75" s="165">
        <v>1</v>
      </c>
      <c r="E75" s="8">
        <v>1</v>
      </c>
      <c r="F75" s="153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270"/>
    </row>
    <row r="76" spans="1:18" ht="46.8" x14ac:dyDescent="0.25">
      <c r="A76" s="164" t="s">
        <v>286</v>
      </c>
      <c r="B76" s="175" t="s">
        <v>120</v>
      </c>
      <c r="C76" s="165">
        <v>88</v>
      </c>
      <c r="D76" s="165">
        <v>88</v>
      </c>
      <c r="E76" s="8">
        <v>1</v>
      </c>
      <c r="F76" s="153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270"/>
    </row>
    <row r="77" spans="1:18" ht="46.8" x14ac:dyDescent="0.25">
      <c r="A77" s="164" t="s">
        <v>216</v>
      </c>
      <c r="B77" s="175" t="s">
        <v>145</v>
      </c>
      <c r="C77" s="165">
        <v>5</v>
      </c>
      <c r="D77" s="165">
        <v>5</v>
      </c>
      <c r="E77" s="8">
        <v>1</v>
      </c>
      <c r="F77" s="153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1"/>
      <c r="R77" s="270"/>
    </row>
    <row r="78" spans="1:18" ht="62.4" x14ac:dyDescent="0.25">
      <c r="A78" s="164" t="s">
        <v>287</v>
      </c>
      <c r="B78" s="175" t="s">
        <v>142</v>
      </c>
      <c r="C78" s="165">
        <v>2</v>
      </c>
      <c r="D78" s="165">
        <v>2</v>
      </c>
      <c r="E78" s="8">
        <v>1</v>
      </c>
      <c r="F78" s="153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1"/>
      <c r="R78" s="270"/>
    </row>
    <row r="79" spans="1:18" ht="78.599999999999994" thickBot="1" x14ac:dyDescent="0.3">
      <c r="A79" s="271" t="s">
        <v>288</v>
      </c>
      <c r="B79" s="179" t="s">
        <v>144</v>
      </c>
      <c r="C79" s="168">
        <v>710</v>
      </c>
      <c r="D79" s="168">
        <v>1020</v>
      </c>
      <c r="E79" s="11">
        <v>1</v>
      </c>
      <c r="F79" s="155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52"/>
      <c r="R79" s="272"/>
    </row>
    <row r="80" spans="1:18" ht="33.6" customHeight="1" thickBot="1" x14ac:dyDescent="0.3">
      <c r="A80" s="222"/>
      <c r="B80" s="223" t="s">
        <v>429</v>
      </c>
      <c r="C80" s="203"/>
      <c r="D80" s="203"/>
      <c r="E80" s="224">
        <f>AVERAGE(E69:E79)</f>
        <v>1</v>
      </c>
      <c r="F80" s="202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5"/>
      <c r="R80" s="225"/>
    </row>
    <row r="81" spans="1:18" ht="33.6" customHeight="1" thickBot="1" x14ac:dyDescent="0.3">
      <c r="A81" s="143"/>
      <c r="B81" s="211" t="s">
        <v>433</v>
      </c>
      <c r="C81" s="206"/>
      <c r="D81" s="206"/>
      <c r="E81" s="209"/>
      <c r="F81" s="256">
        <f>0.6+0.4*E80</f>
        <v>1</v>
      </c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7"/>
      <c r="R81" s="208"/>
    </row>
    <row r="82" spans="1:18" ht="23.4" customHeight="1" thickBot="1" x14ac:dyDescent="0.3">
      <c r="A82" s="437" t="s">
        <v>75</v>
      </c>
      <c r="B82" s="438"/>
      <c r="C82" s="438"/>
      <c r="D82" s="438"/>
      <c r="E82" s="438"/>
      <c r="F82" s="438"/>
      <c r="G82" s="438"/>
      <c r="H82" s="438"/>
      <c r="I82" s="438"/>
      <c r="J82" s="438"/>
      <c r="K82" s="438"/>
      <c r="L82" s="438"/>
      <c r="M82" s="438"/>
      <c r="N82" s="438"/>
      <c r="O82" s="438"/>
      <c r="P82" s="438"/>
      <c r="Q82" s="438"/>
      <c r="R82" s="439"/>
    </row>
    <row r="83" spans="1:18" ht="22.8" customHeight="1" thickBot="1" x14ac:dyDescent="0.3">
      <c r="A83" s="426" t="s">
        <v>54</v>
      </c>
      <c r="B83" s="427"/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8"/>
    </row>
    <row r="84" spans="1:18" ht="174" customHeight="1" thickBot="1" x14ac:dyDescent="0.3">
      <c r="A84" s="276" t="s">
        <v>121</v>
      </c>
      <c r="B84" s="200" t="s">
        <v>122</v>
      </c>
      <c r="C84" s="199">
        <v>14824.9</v>
      </c>
      <c r="D84" s="199">
        <v>14824.9</v>
      </c>
      <c r="E84" s="201">
        <v>1</v>
      </c>
      <c r="F84" s="202"/>
      <c r="G84" s="203"/>
      <c r="H84" s="203"/>
      <c r="I84" s="203"/>
      <c r="J84" s="203"/>
      <c r="K84" s="203"/>
      <c r="L84" s="203"/>
      <c r="M84" s="203"/>
      <c r="N84" s="203"/>
      <c r="O84" s="203"/>
      <c r="P84" s="204"/>
      <c r="Q84" s="205"/>
      <c r="R84" s="225"/>
    </row>
    <row r="85" spans="1:18" ht="34.200000000000003" customHeight="1" thickBot="1" x14ac:dyDescent="0.3">
      <c r="A85" s="214"/>
      <c r="B85" s="216" t="s">
        <v>430</v>
      </c>
      <c r="C85" s="215"/>
      <c r="D85" s="215"/>
      <c r="E85" s="209">
        <f>AVERAGE(E84:E84)</f>
        <v>1</v>
      </c>
      <c r="F85" s="210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7"/>
      <c r="R85" s="208"/>
    </row>
    <row r="86" spans="1:18" ht="21" customHeight="1" thickBot="1" x14ac:dyDescent="0.3">
      <c r="A86" s="429" t="s">
        <v>426</v>
      </c>
      <c r="B86" s="430"/>
      <c r="C86" s="430"/>
      <c r="D86" s="430"/>
      <c r="E86" s="430"/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/>
      <c r="Q86" s="430"/>
      <c r="R86" s="431"/>
    </row>
    <row r="87" spans="1:18" ht="124.8" x14ac:dyDescent="0.25">
      <c r="A87" s="187" t="s">
        <v>289</v>
      </c>
      <c r="B87" s="188" t="s">
        <v>135</v>
      </c>
      <c r="C87" s="189">
        <v>7.2119</v>
      </c>
      <c r="D87" s="190">
        <v>9.9476999999999993</v>
      </c>
      <c r="E87" s="191">
        <v>1</v>
      </c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3"/>
    </row>
    <row r="88" spans="1:18" ht="78.599999999999994" thickBot="1" x14ac:dyDescent="0.3">
      <c r="A88" s="184" t="s">
        <v>290</v>
      </c>
      <c r="B88" s="185" t="s">
        <v>291</v>
      </c>
      <c r="C88" s="186">
        <v>7.2119</v>
      </c>
      <c r="D88" s="186">
        <v>7.5152000000000001</v>
      </c>
      <c r="E88" s="120">
        <v>1</v>
      </c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5"/>
    </row>
    <row r="89" spans="1:18" ht="38.4" customHeight="1" thickBot="1" x14ac:dyDescent="0.3">
      <c r="A89" s="143"/>
      <c r="B89" s="216" t="s">
        <v>431</v>
      </c>
      <c r="C89" s="207"/>
      <c r="D89" s="207"/>
      <c r="E89" s="209">
        <f>AVERAGE(E87:E88)</f>
        <v>1</v>
      </c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8"/>
    </row>
    <row r="90" spans="1:18" ht="31.8" customHeight="1" thickBot="1" x14ac:dyDescent="0.3">
      <c r="A90" s="143"/>
      <c r="B90" s="211" t="s">
        <v>434</v>
      </c>
      <c r="C90" s="207"/>
      <c r="D90" s="207"/>
      <c r="E90" s="207"/>
      <c r="F90" s="257">
        <f>0.6*E85+0.4*E89</f>
        <v>1</v>
      </c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8"/>
    </row>
    <row r="91" spans="1:18" ht="25.2" customHeight="1" thickBot="1" x14ac:dyDescent="0.3">
      <c r="A91" s="432" t="s">
        <v>435</v>
      </c>
      <c r="B91" s="433"/>
      <c r="C91" s="433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4"/>
    </row>
    <row r="92" spans="1:18" ht="22.8" customHeight="1" thickBot="1" x14ac:dyDescent="0.3">
      <c r="A92" s="412" t="s">
        <v>10</v>
      </c>
      <c r="B92" s="413"/>
      <c r="C92" s="413"/>
      <c r="D92" s="413"/>
      <c r="E92" s="413"/>
      <c r="F92" s="413"/>
      <c r="G92" s="413"/>
      <c r="H92" s="413"/>
      <c r="I92" s="413"/>
      <c r="J92" s="413"/>
      <c r="K92" s="413"/>
      <c r="L92" s="413"/>
      <c r="M92" s="413"/>
      <c r="N92" s="413"/>
      <c r="O92" s="413"/>
      <c r="P92" s="413"/>
      <c r="Q92" s="413"/>
      <c r="R92" s="414"/>
    </row>
    <row r="93" spans="1:18" ht="16.8" customHeight="1" thickBot="1" x14ac:dyDescent="0.3">
      <c r="A93" s="412" t="s">
        <v>37</v>
      </c>
      <c r="B93" s="413"/>
      <c r="C93" s="413"/>
      <c r="D93" s="413"/>
      <c r="E93" s="413"/>
      <c r="F93" s="413"/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4"/>
    </row>
    <row r="94" spans="1:18" ht="80.400000000000006" customHeight="1" x14ac:dyDescent="0.25">
      <c r="A94" s="277"/>
      <c r="B94" s="198" t="s">
        <v>440</v>
      </c>
      <c r="C94" s="154"/>
      <c r="D94" s="232"/>
      <c r="E94" s="154"/>
      <c r="F94" s="154"/>
      <c r="G94" s="154"/>
      <c r="H94" s="261">
        <v>3</v>
      </c>
      <c r="I94" s="261">
        <v>3</v>
      </c>
      <c r="J94" s="262">
        <v>1</v>
      </c>
      <c r="K94" s="254"/>
      <c r="L94" s="154"/>
      <c r="M94" s="154"/>
      <c r="N94" s="154"/>
      <c r="O94" s="154"/>
      <c r="P94" s="154"/>
      <c r="Q94" s="154"/>
      <c r="R94" s="269"/>
    </row>
    <row r="95" spans="1:18" ht="48.6" customHeight="1" x14ac:dyDescent="0.25">
      <c r="A95" s="278"/>
      <c r="B95" s="171" t="s">
        <v>149</v>
      </c>
      <c r="C95" s="151"/>
      <c r="D95" s="151"/>
      <c r="E95" s="151"/>
      <c r="F95" s="151"/>
      <c r="G95" s="151"/>
      <c r="H95" s="253"/>
      <c r="I95" s="253"/>
      <c r="J95" s="253"/>
      <c r="K95" s="253"/>
      <c r="L95" s="151"/>
      <c r="M95" s="151"/>
      <c r="N95" s="151"/>
      <c r="O95" s="151"/>
      <c r="P95" s="151"/>
      <c r="Q95" s="151"/>
      <c r="R95" s="270"/>
    </row>
    <row r="96" spans="1:18" ht="53.4" customHeight="1" x14ac:dyDescent="0.25">
      <c r="A96" s="278"/>
      <c r="B96" s="174" t="s">
        <v>66</v>
      </c>
      <c r="C96" s="151"/>
      <c r="D96" s="151"/>
      <c r="E96" s="151"/>
      <c r="F96" s="151"/>
      <c r="G96" s="151"/>
      <c r="H96" s="253"/>
      <c r="I96" s="253"/>
      <c r="J96" s="253"/>
      <c r="K96" s="253"/>
      <c r="L96" s="151"/>
      <c r="M96" s="151"/>
      <c r="N96" s="151"/>
      <c r="O96" s="151"/>
      <c r="P96" s="151"/>
      <c r="Q96" s="151"/>
      <c r="R96" s="270"/>
    </row>
    <row r="97" spans="1:18" ht="56.4" customHeight="1" x14ac:dyDescent="0.25">
      <c r="A97" s="279"/>
      <c r="B97" s="175" t="s">
        <v>441</v>
      </c>
      <c r="C97" s="151"/>
      <c r="D97" s="151"/>
      <c r="E97" s="151"/>
      <c r="F97" s="151"/>
      <c r="G97" s="151"/>
      <c r="H97" s="261">
        <v>2</v>
      </c>
      <c r="I97" s="261">
        <v>2</v>
      </c>
      <c r="J97" s="262">
        <v>1</v>
      </c>
      <c r="K97" s="253"/>
      <c r="L97" s="151"/>
      <c r="M97" s="151"/>
      <c r="N97" s="151"/>
      <c r="O97" s="151"/>
      <c r="P97" s="151"/>
      <c r="Q97" s="151"/>
      <c r="R97" s="270"/>
    </row>
    <row r="98" spans="1:18" ht="39" customHeight="1" x14ac:dyDescent="0.25">
      <c r="A98" s="279"/>
      <c r="B98" s="171" t="s">
        <v>67</v>
      </c>
      <c r="C98" s="151"/>
      <c r="D98" s="151"/>
      <c r="E98" s="151"/>
      <c r="F98" s="151"/>
      <c r="G98" s="151"/>
      <c r="H98" s="253"/>
      <c r="I98" s="253"/>
      <c r="J98" s="253"/>
      <c r="K98" s="253"/>
      <c r="L98" s="151"/>
      <c r="M98" s="151"/>
      <c r="N98" s="151"/>
      <c r="O98" s="151"/>
      <c r="P98" s="151"/>
      <c r="Q98" s="151"/>
      <c r="R98" s="270"/>
    </row>
    <row r="99" spans="1:18" ht="56.4" customHeight="1" x14ac:dyDescent="0.25">
      <c r="A99" s="279"/>
      <c r="B99" s="171" t="s">
        <v>55</v>
      </c>
      <c r="C99" s="151"/>
      <c r="D99" s="151"/>
      <c r="E99" s="151"/>
      <c r="F99" s="151"/>
      <c r="G99" s="151"/>
      <c r="H99" s="253"/>
      <c r="I99" s="253"/>
      <c r="J99" s="253"/>
      <c r="K99" s="253"/>
      <c r="L99" s="151"/>
      <c r="M99" s="151"/>
      <c r="N99" s="151"/>
      <c r="O99" s="151"/>
      <c r="P99" s="151"/>
      <c r="Q99" s="151"/>
      <c r="R99" s="270"/>
    </row>
    <row r="100" spans="1:18" ht="56.4" customHeight="1" thickBot="1" x14ac:dyDescent="0.3">
      <c r="A100" s="279"/>
      <c r="B100" s="174" t="s">
        <v>56</v>
      </c>
      <c r="C100" s="151"/>
      <c r="D100" s="151"/>
      <c r="E100" s="151"/>
      <c r="F100" s="151"/>
      <c r="G100" s="151"/>
      <c r="H100" s="253"/>
      <c r="I100" s="253"/>
      <c r="J100" s="253"/>
      <c r="K100" s="253"/>
      <c r="L100" s="151"/>
      <c r="M100" s="151"/>
      <c r="N100" s="151"/>
      <c r="O100" s="151"/>
      <c r="P100" s="151"/>
      <c r="Q100" s="151"/>
      <c r="R100" s="270"/>
    </row>
    <row r="101" spans="1:18" ht="25.2" customHeight="1" thickBot="1" x14ac:dyDescent="0.3">
      <c r="A101" s="234"/>
      <c r="B101" s="216" t="s">
        <v>439</v>
      </c>
      <c r="C101" s="235"/>
      <c r="D101" s="235"/>
      <c r="E101" s="235"/>
      <c r="F101" s="235"/>
      <c r="G101" s="235"/>
      <c r="H101" s="235"/>
      <c r="I101" s="235"/>
      <c r="J101" s="285">
        <v>1</v>
      </c>
      <c r="K101" s="235"/>
      <c r="L101" s="235"/>
      <c r="M101" s="235"/>
      <c r="N101" s="235"/>
      <c r="O101" s="235"/>
      <c r="P101" s="235"/>
      <c r="Q101" s="235"/>
      <c r="R101" s="236"/>
    </row>
    <row r="102" spans="1:18" ht="21.6" customHeight="1" thickBot="1" x14ac:dyDescent="0.3">
      <c r="A102" s="412" t="s">
        <v>36</v>
      </c>
      <c r="B102" s="413"/>
      <c r="C102" s="413"/>
      <c r="D102" s="413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4"/>
    </row>
    <row r="103" spans="1:18" ht="31.2" x14ac:dyDescent="0.25">
      <c r="A103" s="277"/>
      <c r="B103" s="238" t="s">
        <v>18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269"/>
    </row>
    <row r="104" spans="1:18" ht="22.2" customHeight="1" x14ac:dyDescent="0.25">
      <c r="A104" s="279"/>
      <c r="B104" s="237" t="s">
        <v>19</v>
      </c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270"/>
    </row>
    <row r="105" spans="1:18" ht="31.2" x14ac:dyDescent="0.25">
      <c r="A105" s="279"/>
      <c r="B105" s="239" t="s">
        <v>20</v>
      </c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270"/>
    </row>
    <row r="106" spans="1:18" ht="46.8" x14ac:dyDescent="0.25">
      <c r="A106" s="279"/>
      <c r="B106" s="240" t="s">
        <v>21</v>
      </c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270"/>
    </row>
    <row r="107" spans="1:18" ht="79.2" customHeight="1" x14ac:dyDescent="0.25">
      <c r="A107" s="279"/>
      <c r="B107" s="237" t="s">
        <v>256</v>
      </c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270"/>
    </row>
    <row r="108" spans="1:18" ht="62.4" x14ac:dyDescent="0.25">
      <c r="A108" s="279"/>
      <c r="B108" s="240" t="s">
        <v>68</v>
      </c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270"/>
    </row>
    <row r="109" spans="1:18" ht="62.4" x14ac:dyDescent="0.25">
      <c r="A109" s="279"/>
      <c r="B109" s="240" t="s">
        <v>69</v>
      </c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270"/>
    </row>
    <row r="110" spans="1:18" ht="52.2" customHeight="1" x14ac:dyDescent="0.25">
      <c r="A110" s="279"/>
      <c r="B110" s="237" t="s">
        <v>154</v>
      </c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270"/>
    </row>
    <row r="111" spans="1:18" ht="62.4" x14ac:dyDescent="0.25">
      <c r="A111" s="279"/>
      <c r="B111" s="241" t="s">
        <v>70</v>
      </c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270"/>
    </row>
    <row r="112" spans="1:18" ht="37.799999999999997" customHeight="1" x14ac:dyDescent="0.25">
      <c r="A112" s="279"/>
      <c r="B112" s="241" t="s">
        <v>71</v>
      </c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270"/>
    </row>
    <row r="113" spans="1:18" ht="40.200000000000003" customHeight="1" x14ac:dyDescent="0.25">
      <c r="A113" s="279"/>
      <c r="B113" s="242" t="s">
        <v>72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270"/>
    </row>
    <row r="114" spans="1:18" ht="64.8" customHeight="1" x14ac:dyDescent="0.25">
      <c r="A114" s="279"/>
      <c r="B114" s="241" t="s">
        <v>155</v>
      </c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270"/>
    </row>
    <row r="115" spans="1:18" ht="62.4" x14ac:dyDescent="0.25">
      <c r="A115" s="279"/>
      <c r="B115" s="242" t="s">
        <v>156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270"/>
    </row>
    <row r="116" spans="1:18" ht="31.2" x14ac:dyDescent="0.25">
      <c r="A116" s="279"/>
      <c r="B116" s="242" t="s">
        <v>57</v>
      </c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270"/>
    </row>
    <row r="117" spans="1:18" ht="31.2" x14ac:dyDescent="0.25">
      <c r="A117" s="279"/>
      <c r="B117" s="243" t="s">
        <v>133</v>
      </c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270"/>
    </row>
    <row r="118" spans="1:18" ht="78" x14ac:dyDescent="0.25">
      <c r="A118" s="279"/>
      <c r="B118" s="243" t="s">
        <v>58</v>
      </c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270"/>
    </row>
    <row r="119" spans="1:18" ht="78" x14ac:dyDescent="0.25">
      <c r="A119" s="279"/>
      <c r="B119" s="243" t="s">
        <v>59</v>
      </c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270"/>
    </row>
    <row r="120" spans="1:18" ht="31.8" customHeight="1" x14ac:dyDescent="0.25">
      <c r="A120" s="279"/>
      <c r="B120" s="244" t="s">
        <v>60</v>
      </c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270"/>
    </row>
    <row r="121" spans="1:18" ht="62.4" x14ac:dyDescent="0.25">
      <c r="A121" s="279"/>
      <c r="B121" s="243" t="s">
        <v>134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270"/>
    </row>
    <row r="122" spans="1:18" ht="31.2" x14ac:dyDescent="0.25">
      <c r="A122" s="279"/>
      <c r="B122" s="243" t="s">
        <v>73</v>
      </c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270"/>
    </row>
    <row r="123" spans="1:18" ht="46.8" x14ac:dyDescent="0.25">
      <c r="A123" s="279"/>
      <c r="B123" s="243" t="s">
        <v>257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270"/>
    </row>
    <row r="124" spans="1:18" ht="62.4" x14ac:dyDescent="0.25">
      <c r="A124" s="279"/>
      <c r="B124" s="244" t="s">
        <v>74</v>
      </c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270"/>
    </row>
    <row r="125" spans="1:18" ht="78" x14ac:dyDescent="0.25">
      <c r="A125" s="279"/>
      <c r="B125" s="244" t="s">
        <v>258</v>
      </c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270"/>
    </row>
    <row r="126" spans="1:18" ht="30.6" customHeight="1" thickBot="1" x14ac:dyDescent="0.3">
      <c r="A126" s="280"/>
      <c r="B126" s="245" t="s">
        <v>137</v>
      </c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272"/>
    </row>
    <row r="127" spans="1:18" ht="33" customHeight="1" thickBot="1" x14ac:dyDescent="0.3">
      <c r="A127" s="143"/>
      <c r="B127" s="246" t="s">
        <v>442</v>
      </c>
      <c r="C127" s="207"/>
      <c r="D127" s="207"/>
      <c r="E127" s="207"/>
      <c r="F127" s="207"/>
      <c r="G127" s="207"/>
      <c r="H127" s="286">
        <v>33</v>
      </c>
      <c r="I127" s="286">
        <v>31</v>
      </c>
      <c r="J127" s="256">
        <f>I127/H127</f>
        <v>0.93939393939393945</v>
      </c>
      <c r="K127" s="207"/>
      <c r="L127" s="207"/>
      <c r="M127" s="207"/>
      <c r="N127" s="207"/>
      <c r="O127" s="207"/>
      <c r="P127" s="207"/>
      <c r="Q127" s="207"/>
      <c r="R127" s="208"/>
    </row>
    <row r="128" spans="1:18" ht="24.6" customHeight="1" thickBot="1" x14ac:dyDescent="0.3">
      <c r="A128" s="143"/>
      <c r="B128" s="246" t="s">
        <v>443</v>
      </c>
      <c r="C128" s="207"/>
      <c r="D128" s="207"/>
      <c r="E128" s="207"/>
      <c r="F128" s="207"/>
      <c r="G128" s="207"/>
      <c r="H128" s="207"/>
      <c r="I128" s="207"/>
      <c r="J128" s="207"/>
      <c r="K128" s="287">
        <v>0.97</v>
      </c>
      <c r="L128" s="207"/>
      <c r="M128" s="207"/>
      <c r="N128" s="207"/>
      <c r="O128" s="207"/>
      <c r="P128" s="207"/>
      <c r="Q128" s="207"/>
      <c r="R128" s="208"/>
    </row>
    <row r="129" spans="1:18" ht="19.2" customHeight="1" thickBot="1" x14ac:dyDescent="0.3">
      <c r="A129" s="412" t="s">
        <v>11</v>
      </c>
      <c r="B129" s="413"/>
      <c r="C129" s="413"/>
      <c r="D129" s="413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4"/>
    </row>
    <row r="130" spans="1:18" ht="19.2" customHeight="1" thickBot="1" x14ac:dyDescent="0.3">
      <c r="A130" s="412" t="s">
        <v>36</v>
      </c>
      <c r="B130" s="413"/>
      <c r="C130" s="413"/>
      <c r="D130" s="413"/>
      <c r="E130" s="413"/>
      <c r="F130" s="413"/>
      <c r="G130" s="413"/>
      <c r="H130" s="413"/>
      <c r="I130" s="413"/>
      <c r="J130" s="413"/>
      <c r="K130" s="413"/>
      <c r="L130" s="413"/>
      <c r="M130" s="413"/>
      <c r="N130" s="413"/>
      <c r="O130" s="413"/>
      <c r="P130" s="413"/>
      <c r="Q130" s="413"/>
      <c r="R130" s="414"/>
    </row>
    <row r="131" spans="1:18" ht="62.4" x14ac:dyDescent="0.25">
      <c r="A131" s="277"/>
      <c r="B131" s="247" t="s">
        <v>13</v>
      </c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269"/>
    </row>
    <row r="132" spans="1:18" ht="79.2" customHeight="1" x14ac:dyDescent="0.25">
      <c r="A132" s="279"/>
      <c r="B132" s="244" t="s">
        <v>12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270"/>
    </row>
    <row r="133" spans="1:18" ht="31.2" x14ac:dyDescent="0.25">
      <c r="A133" s="279"/>
      <c r="B133" s="243" t="s">
        <v>14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270"/>
    </row>
    <row r="134" spans="1:18" ht="31.2" x14ac:dyDescent="0.25">
      <c r="A134" s="279"/>
      <c r="B134" s="243" t="s">
        <v>15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270"/>
    </row>
    <row r="135" spans="1:18" ht="62.4" x14ac:dyDescent="0.25">
      <c r="A135" s="279"/>
      <c r="B135" s="243" t="s">
        <v>16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270"/>
    </row>
    <row r="136" spans="1:18" ht="46.8" x14ac:dyDescent="0.25">
      <c r="A136" s="279"/>
      <c r="B136" s="243" t="s">
        <v>17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270"/>
    </row>
    <row r="137" spans="1:18" ht="22.2" customHeight="1" thickBot="1" x14ac:dyDescent="0.3">
      <c r="A137" s="280"/>
      <c r="B137" s="245" t="s">
        <v>138</v>
      </c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272"/>
    </row>
    <row r="138" spans="1:18" ht="24.6" customHeight="1" thickBot="1" x14ac:dyDescent="0.3">
      <c r="A138" s="222"/>
      <c r="B138" s="248" t="s">
        <v>444</v>
      </c>
      <c r="C138" s="205"/>
      <c r="D138" s="205"/>
      <c r="E138" s="205"/>
      <c r="F138" s="205"/>
      <c r="G138" s="205"/>
      <c r="H138" s="288">
        <v>9</v>
      </c>
      <c r="I138" s="288">
        <v>9</v>
      </c>
      <c r="J138" s="289">
        <v>1</v>
      </c>
      <c r="K138" s="205"/>
      <c r="L138" s="205"/>
      <c r="M138" s="205"/>
      <c r="N138" s="205"/>
      <c r="O138" s="205"/>
      <c r="P138" s="205"/>
      <c r="Q138" s="205"/>
      <c r="R138" s="225"/>
    </row>
    <row r="139" spans="1:18" ht="24.6" customHeight="1" thickBot="1" x14ac:dyDescent="0.3">
      <c r="A139" s="143"/>
      <c r="B139" s="246" t="s">
        <v>445</v>
      </c>
      <c r="C139" s="207"/>
      <c r="D139" s="207"/>
      <c r="E139" s="207"/>
      <c r="F139" s="207"/>
      <c r="G139" s="207"/>
      <c r="H139" s="207"/>
      <c r="I139" s="207"/>
      <c r="J139" s="207"/>
      <c r="K139" s="289">
        <v>1</v>
      </c>
      <c r="L139" s="207"/>
      <c r="M139" s="207"/>
      <c r="N139" s="207"/>
      <c r="O139" s="207"/>
      <c r="P139" s="207"/>
      <c r="Q139" s="207"/>
      <c r="R139" s="208"/>
    </row>
    <row r="140" spans="1:18" ht="21.6" customHeight="1" thickBot="1" x14ac:dyDescent="0.3">
      <c r="A140" s="412" t="s">
        <v>75</v>
      </c>
      <c r="B140" s="413"/>
      <c r="C140" s="413"/>
      <c r="D140" s="413"/>
      <c r="E140" s="413"/>
      <c r="F140" s="413"/>
      <c r="G140" s="413"/>
      <c r="H140" s="413"/>
      <c r="I140" s="413"/>
      <c r="J140" s="413"/>
      <c r="K140" s="413"/>
      <c r="L140" s="413"/>
      <c r="M140" s="413"/>
      <c r="N140" s="413"/>
      <c r="O140" s="413"/>
      <c r="P140" s="413"/>
      <c r="Q140" s="413"/>
      <c r="R140" s="414"/>
    </row>
    <row r="141" spans="1:18" ht="19.8" customHeight="1" thickBot="1" x14ac:dyDescent="0.3">
      <c r="A141" s="412" t="s">
        <v>37</v>
      </c>
      <c r="B141" s="413"/>
      <c r="C141" s="413"/>
      <c r="D141" s="413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4"/>
    </row>
    <row r="142" spans="1:18" ht="83.4" customHeight="1" x14ac:dyDescent="0.25">
      <c r="A142" s="279"/>
      <c r="B142" s="243" t="s">
        <v>446</v>
      </c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270"/>
    </row>
    <row r="143" spans="1:18" ht="55.8" customHeight="1" thickBot="1" x14ac:dyDescent="0.3">
      <c r="A143" s="279"/>
      <c r="B143" s="243" t="s">
        <v>77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270"/>
    </row>
    <row r="144" spans="1:18" ht="19.8" customHeight="1" thickBot="1" x14ac:dyDescent="0.3">
      <c r="A144" s="280"/>
      <c r="B144" s="249" t="s">
        <v>447</v>
      </c>
      <c r="C144" s="152"/>
      <c r="D144" s="152"/>
      <c r="E144" s="152"/>
      <c r="F144" s="152"/>
      <c r="G144" s="152"/>
      <c r="H144" s="290">
        <v>1</v>
      </c>
      <c r="I144" s="290">
        <v>1</v>
      </c>
      <c r="J144" s="289">
        <v>1</v>
      </c>
      <c r="K144" s="152"/>
      <c r="L144" s="152"/>
      <c r="M144" s="152"/>
      <c r="N144" s="152"/>
      <c r="O144" s="152"/>
      <c r="P144" s="152"/>
      <c r="Q144" s="152"/>
      <c r="R144" s="272"/>
    </row>
    <row r="145" spans="1:18" ht="15.6" customHeight="1" thickBot="1" x14ac:dyDescent="0.3">
      <c r="A145" s="412" t="s">
        <v>36</v>
      </c>
      <c r="B145" s="413"/>
      <c r="C145" s="413"/>
      <c r="D145" s="413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4"/>
    </row>
    <row r="146" spans="1:18" ht="79.2" customHeight="1" x14ac:dyDescent="0.25">
      <c r="A146" s="277"/>
      <c r="B146" s="250" t="s">
        <v>78</v>
      </c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269"/>
    </row>
    <row r="147" spans="1:18" ht="49.8" customHeight="1" thickBot="1" x14ac:dyDescent="0.3">
      <c r="A147" s="280"/>
      <c r="B147" s="241" t="s">
        <v>79</v>
      </c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272"/>
    </row>
    <row r="148" spans="1:18" ht="24" customHeight="1" thickBot="1" x14ac:dyDescent="0.3">
      <c r="A148" s="143"/>
      <c r="B148" s="246" t="s">
        <v>448</v>
      </c>
      <c r="C148" s="207"/>
      <c r="D148" s="207"/>
      <c r="E148" s="207"/>
      <c r="F148" s="207"/>
      <c r="G148" s="207"/>
      <c r="H148" s="291">
        <v>3</v>
      </c>
      <c r="I148" s="291">
        <v>3</v>
      </c>
      <c r="J148" s="289">
        <v>1</v>
      </c>
      <c r="K148" s="207"/>
      <c r="L148" s="207"/>
      <c r="M148" s="207"/>
      <c r="N148" s="207"/>
      <c r="O148" s="207"/>
      <c r="P148" s="207"/>
      <c r="Q148" s="207"/>
      <c r="R148" s="208"/>
    </row>
    <row r="149" spans="1:18" ht="22.8" customHeight="1" thickBot="1" x14ac:dyDescent="0.3">
      <c r="A149" s="143"/>
      <c r="B149" s="246" t="s">
        <v>449</v>
      </c>
      <c r="C149" s="207"/>
      <c r="D149" s="207"/>
      <c r="E149" s="207"/>
      <c r="F149" s="207"/>
      <c r="G149" s="207"/>
      <c r="H149" s="207"/>
      <c r="I149" s="207"/>
      <c r="J149" s="207"/>
      <c r="K149" s="289">
        <v>1</v>
      </c>
      <c r="L149" s="207"/>
      <c r="M149" s="207"/>
      <c r="N149" s="207"/>
      <c r="O149" s="207"/>
      <c r="P149" s="207"/>
      <c r="Q149" s="207"/>
      <c r="R149" s="208"/>
    </row>
    <row r="150" spans="1:18" ht="22.2" customHeight="1" thickBot="1" x14ac:dyDescent="0.3">
      <c r="A150" s="402" t="s">
        <v>450</v>
      </c>
      <c r="B150" s="403"/>
      <c r="C150" s="403"/>
      <c r="D150" s="403"/>
      <c r="E150" s="403"/>
      <c r="F150" s="403"/>
      <c r="G150" s="403"/>
      <c r="H150" s="403"/>
      <c r="I150" s="403"/>
      <c r="J150" s="403"/>
      <c r="K150" s="403"/>
      <c r="L150" s="403"/>
      <c r="M150" s="403"/>
      <c r="N150" s="403"/>
      <c r="O150" s="403"/>
      <c r="P150" s="403"/>
      <c r="Q150" s="403"/>
      <c r="R150" s="407"/>
    </row>
    <row r="151" spans="1:18" ht="94.2" customHeight="1" x14ac:dyDescent="0.25">
      <c r="A151" s="277"/>
      <c r="B151" s="247" t="s">
        <v>451</v>
      </c>
      <c r="C151" s="154"/>
      <c r="D151" s="154"/>
      <c r="E151" s="154"/>
      <c r="F151" s="154"/>
      <c r="G151" s="154"/>
      <c r="H151" s="154"/>
      <c r="I151" s="154"/>
      <c r="J151" s="154"/>
      <c r="K151" s="233"/>
      <c r="L151" s="292">
        <v>1</v>
      </c>
      <c r="M151" s="292">
        <v>1</v>
      </c>
      <c r="N151" s="293"/>
      <c r="O151" s="292">
        <v>1</v>
      </c>
      <c r="P151" s="262">
        <f>SUM(L151+M151+O151)/3</f>
        <v>1</v>
      </c>
      <c r="Q151" s="154"/>
      <c r="R151" s="269"/>
    </row>
    <row r="152" spans="1:18" ht="102" customHeight="1" x14ac:dyDescent="0.25">
      <c r="A152" s="279"/>
      <c r="B152" s="243" t="s">
        <v>452</v>
      </c>
      <c r="C152" s="151"/>
      <c r="D152" s="151"/>
      <c r="E152" s="151"/>
      <c r="F152" s="151"/>
      <c r="G152" s="151"/>
      <c r="H152" s="151"/>
      <c r="I152" s="151"/>
      <c r="J152" s="151"/>
      <c r="K152" s="151"/>
      <c r="L152" s="294">
        <v>1</v>
      </c>
      <c r="M152" s="294">
        <v>1</v>
      </c>
      <c r="N152" s="268"/>
      <c r="O152" s="268"/>
      <c r="P152" s="262">
        <f>SUM(L152+M152)/2</f>
        <v>1</v>
      </c>
      <c r="Q152" s="151"/>
      <c r="R152" s="270"/>
    </row>
    <row r="153" spans="1:18" ht="62.4" customHeight="1" thickBot="1" x14ac:dyDescent="0.3">
      <c r="A153" s="280"/>
      <c r="B153" s="251" t="s">
        <v>453</v>
      </c>
      <c r="C153" s="152"/>
      <c r="D153" s="152"/>
      <c r="E153" s="152"/>
      <c r="F153" s="152"/>
      <c r="G153" s="152"/>
      <c r="H153" s="152"/>
      <c r="I153" s="152"/>
      <c r="J153" s="152"/>
      <c r="K153" s="233"/>
      <c r="L153" s="295">
        <v>1</v>
      </c>
      <c r="M153" s="295">
        <v>1</v>
      </c>
      <c r="N153" s="296"/>
      <c r="O153" s="296"/>
      <c r="P153" s="295">
        <f>SUM(L153+M153)/2</f>
        <v>1</v>
      </c>
      <c r="Q153" s="152"/>
      <c r="R153" s="272"/>
    </row>
    <row r="154" spans="1:18" ht="27.6" customHeight="1" thickBot="1" x14ac:dyDescent="0.3">
      <c r="A154" s="408" t="s">
        <v>454</v>
      </c>
      <c r="B154" s="409"/>
      <c r="C154" s="409"/>
      <c r="D154" s="409"/>
      <c r="E154" s="409"/>
      <c r="F154" s="409"/>
      <c r="G154" s="409"/>
      <c r="H154" s="409"/>
      <c r="I154" s="409"/>
      <c r="J154" s="409"/>
      <c r="K154" s="409"/>
      <c r="L154" s="409"/>
      <c r="M154" s="409"/>
      <c r="N154" s="409"/>
      <c r="O154" s="409"/>
      <c r="P154" s="409"/>
      <c r="Q154" s="256">
        <f>0.5*F66+0.3*P151+0.2*K128</f>
        <v>0.97952669473006226</v>
      </c>
      <c r="R154" s="236"/>
    </row>
    <row r="155" spans="1:18" ht="34.799999999999997" customHeight="1" thickBot="1" x14ac:dyDescent="0.3">
      <c r="A155" s="410" t="s">
        <v>455</v>
      </c>
      <c r="B155" s="411"/>
      <c r="C155" s="411"/>
      <c r="D155" s="411"/>
      <c r="E155" s="411"/>
      <c r="F155" s="411"/>
      <c r="G155" s="411"/>
      <c r="H155" s="411"/>
      <c r="I155" s="411"/>
      <c r="J155" s="411"/>
      <c r="K155" s="411"/>
      <c r="L155" s="411"/>
      <c r="M155" s="411"/>
      <c r="N155" s="411"/>
      <c r="O155" s="411"/>
      <c r="P155" s="411"/>
      <c r="Q155" s="256">
        <f>0.5*F81+0.3*P152+0.2*K139</f>
        <v>1</v>
      </c>
      <c r="R155" s="236"/>
    </row>
    <row r="156" spans="1:18" ht="25.8" customHeight="1" thickBot="1" x14ac:dyDescent="0.3">
      <c r="A156" s="408" t="s">
        <v>456</v>
      </c>
      <c r="B156" s="409"/>
      <c r="C156" s="409"/>
      <c r="D156" s="409"/>
      <c r="E156" s="409"/>
      <c r="F156" s="409"/>
      <c r="G156" s="409"/>
      <c r="H156" s="409"/>
      <c r="I156" s="409"/>
      <c r="J156" s="409"/>
      <c r="K156" s="409"/>
      <c r="L156" s="409"/>
      <c r="M156" s="409"/>
      <c r="N156" s="409"/>
      <c r="O156" s="409"/>
      <c r="P156" s="409"/>
      <c r="Q156" s="256">
        <f>0.5*F90+0.3*P153+0.2*K149</f>
        <v>1</v>
      </c>
      <c r="R156" s="236"/>
    </row>
    <row r="157" spans="1:18" ht="24" customHeight="1" thickBot="1" x14ac:dyDescent="0.3">
      <c r="A157" s="404" t="s">
        <v>457</v>
      </c>
      <c r="B157" s="405"/>
      <c r="C157" s="405"/>
      <c r="D157" s="405"/>
      <c r="E157" s="405"/>
      <c r="F157" s="405"/>
      <c r="G157" s="405"/>
      <c r="H157" s="405"/>
      <c r="I157" s="405"/>
      <c r="J157" s="405"/>
      <c r="K157" s="405"/>
      <c r="L157" s="405"/>
      <c r="M157" s="405"/>
      <c r="N157" s="405"/>
      <c r="O157" s="405"/>
      <c r="P157" s="405"/>
      <c r="Q157" s="405"/>
      <c r="R157" s="406"/>
    </row>
    <row r="158" spans="1:18" ht="26.4" customHeight="1" thickBot="1" x14ac:dyDescent="0.3">
      <c r="A158" s="402" t="s">
        <v>463</v>
      </c>
      <c r="B158" s="403"/>
      <c r="C158" s="403"/>
      <c r="D158" s="403"/>
      <c r="E158" s="403"/>
      <c r="F158" s="403"/>
      <c r="G158" s="403"/>
      <c r="H158" s="403"/>
      <c r="I158" s="403"/>
      <c r="J158" s="403"/>
      <c r="K158" s="403"/>
      <c r="L158" s="403"/>
      <c r="M158" s="403"/>
      <c r="N158" s="403"/>
      <c r="O158" s="403"/>
      <c r="P158" s="403"/>
      <c r="Q158" s="403"/>
      <c r="R158" s="407"/>
    </row>
    <row r="159" spans="1:18" ht="62.4" x14ac:dyDescent="0.25">
      <c r="A159" s="281"/>
      <c r="B159" s="252" t="s">
        <v>458</v>
      </c>
      <c r="C159" s="40">
        <v>100.6</v>
      </c>
      <c r="D159" s="118">
        <v>106</v>
      </c>
      <c r="E159" s="40">
        <v>1</v>
      </c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269"/>
    </row>
    <row r="160" spans="1:18" ht="36" customHeight="1" x14ac:dyDescent="0.25">
      <c r="A160" s="282"/>
      <c r="B160" s="175" t="s">
        <v>459</v>
      </c>
      <c r="C160" s="17">
        <v>112.4</v>
      </c>
      <c r="D160" s="17">
        <v>112.4</v>
      </c>
      <c r="E160" s="8">
        <v>1</v>
      </c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270"/>
    </row>
    <row r="161" spans="1:18" ht="53.4" customHeight="1" x14ac:dyDescent="0.25">
      <c r="A161" s="164"/>
      <c r="B161" s="175" t="s">
        <v>460</v>
      </c>
      <c r="C161" s="8">
        <v>35345</v>
      </c>
      <c r="D161" s="22">
        <v>47838.1</v>
      </c>
      <c r="E161" s="8">
        <v>1</v>
      </c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270"/>
    </row>
    <row r="162" spans="1:18" ht="47.4" thickBot="1" x14ac:dyDescent="0.3">
      <c r="A162" s="271"/>
      <c r="B162" s="179" t="s">
        <v>461</v>
      </c>
      <c r="C162" s="266">
        <v>0.42299999999999999</v>
      </c>
      <c r="D162" s="36">
        <v>0.48399999999999999</v>
      </c>
      <c r="E162" s="11">
        <v>1</v>
      </c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272"/>
    </row>
    <row r="163" spans="1:18" ht="32.4" customHeight="1" thickBot="1" x14ac:dyDescent="0.3">
      <c r="A163" s="143"/>
      <c r="B163" s="255" t="s">
        <v>464</v>
      </c>
      <c r="C163" s="207"/>
      <c r="D163" s="207"/>
      <c r="E163" s="207"/>
      <c r="F163" s="207"/>
      <c r="G163" s="209">
        <f>AVERAGE(E159:E162)</f>
        <v>1</v>
      </c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8"/>
    </row>
    <row r="164" spans="1:18" ht="20.399999999999999" customHeight="1" thickBot="1" x14ac:dyDescent="0.3">
      <c r="A164" s="28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84"/>
    </row>
    <row r="165" spans="1:18" ht="21.6" customHeight="1" thickBot="1" x14ac:dyDescent="0.3">
      <c r="A165" s="402" t="s">
        <v>424</v>
      </c>
      <c r="B165" s="403"/>
      <c r="C165" s="403"/>
      <c r="D165" s="403"/>
      <c r="E165" s="403"/>
      <c r="F165" s="403"/>
      <c r="G165" s="403"/>
      <c r="H165" s="403"/>
      <c r="I165" s="403"/>
      <c r="J165" s="403"/>
      <c r="K165" s="403"/>
      <c r="L165" s="403"/>
      <c r="M165" s="403"/>
      <c r="N165" s="403"/>
      <c r="O165" s="403"/>
      <c r="P165" s="403"/>
      <c r="Q165" s="403"/>
      <c r="R165" s="407"/>
    </row>
    <row r="166" spans="1:18" ht="27" customHeight="1" thickBot="1" x14ac:dyDescent="0.3">
      <c r="A166" s="283"/>
      <c r="B166" s="258" t="s">
        <v>462</v>
      </c>
      <c r="C166" s="233"/>
      <c r="D166" s="233"/>
      <c r="E166" s="233"/>
      <c r="F166" s="224">
        <f>AVERAGE(F66,F81,F90)</f>
        <v>0.99035112982004148</v>
      </c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84"/>
    </row>
    <row r="167" spans="1:18" ht="22.8" customHeight="1" thickBot="1" x14ac:dyDescent="0.3">
      <c r="A167" s="402" t="s">
        <v>450</v>
      </c>
      <c r="B167" s="403"/>
      <c r="C167" s="403"/>
      <c r="D167" s="403"/>
      <c r="E167" s="403"/>
      <c r="F167" s="403"/>
      <c r="G167" s="403"/>
      <c r="H167" s="403"/>
      <c r="I167" s="403"/>
      <c r="J167" s="403"/>
      <c r="K167" s="403"/>
      <c r="L167" s="403"/>
      <c r="M167" s="403"/>
      <c r="N167" s="403"/>
      <c r="O167" s="403"/>
      <c r="P167" s="403"/>
      <c r="Q167" s="403"/>
      <c r="R167" s="407"/>
    </row>
    <row r="168" spans="1:18" ht="35.4" customHeight="1" thickBot="1" x14ac:dyDescent="0.3">
      <c r="A168" s="283"/>
      <c r="B168" s="259" t="s">
        <v>465</v>
      </c>
      <c r="C168" s="233"/>
      <c r="D168" s="233"/>
      <c r="E168" s="233"/>
      <c r="F168" s="233"/>
      <c r="G168" s="233"/>
      <c r="H168" s="233"/>
      <c r="I168" s="233"/>
      <c r="J168" s="233"/>
      <c r="K168" s="233"/>
      <c r="L168" s="295">
        <v>1</v>
      </c>
      <c r="M168" s="295">
        <v>1</v>
      </c>
      <c r="N168" s="295"/>
      <c r="O168" s="295">
        <v>1</v>
      </c>
      <c r="P168" s="295">
        <f>SUM(L168+M168+O168)/3</f>
        <v>1</v>
      </c>
      <c r="Q168" s="233"/>
      <c r="R168" s="284"/>
    </row>
    <row r="169" spans="1:18" ht="25.2" customHeight="1" thickBot="1" x14ac:dyDescent="0.3">
      <c r="A169" s="402" t="s">
        <v>466</v>
      </c>
      <c r="B169" s="403"/>
      <c r="C169" s="403"/>
      <c r="D169" s="403"/>
      <c r="E169" s="403"/>
      <c r="F169" s="403"/>
      <c r="G169" s="403"/>
      <c r="H169" s="403"/>
      <c r="I169" s="403"/>
      <c r="J169" s="403"/>
      <c r="K169" s="403"/>
      <c r="L169" s="403"/>
      <c r="M169" s="403"/>
      <c r="N169" s="403"/>
      <c r="O169" s="403"/>
      <c r="P169" s="403"/>
      <c r="Q169" s="403"/>
      <c r="R169" s="407"/>
    </row>
    <row r="170" spans="1:18" ht="28.8" customHeight="1" thickBot="1" x14ac:dyDescent="0.3">
      <c r="A170" s="283"/>
      <c r="B170" s="259" t="s">
        <v>465</v>
      </c>
      <c r="C170" s="233"/>
      <c r="D170" s="233"/>
      <c r="E170" s="233"/>
      <c r="F170" s="233"/>
      <c r="G170" s="233"/>
      <c r="H170" s="233"/>
      <c r="I170" s="233"/>
      <c r="J170" s="233"/>
      <c r="K170" s="297">
        <f>SUM(K128+K139+K149)/3</f>
        <v>0.98999999999999988</v>
      </c>
      <c r="L170" s="233"/>
      <c r="M170" s="233"/>
      <c r="N170" s="233"/>
      <c r="O170" s="233"/>
      <c r="P170" s="233"/>
      <c r="Q170" s="233"/>
      <c r="R170" s="284"/>
    </row>
    <row r="171" spans="1:18" ht="28.8" customHeight="1" thickBot="1" x14ac:dyDescent="0.3">
      <c r="A171" s="402" t="s">
        <v>467</v>
      </c>
      <c r="B171" s="403"/>
      <c r="C171" s="403"/>
      <c r="D171" s="403"/>
      <c r="E171" s="403"/>
      <c r="F171" s="403"/>
      <c r="G171" s="403"/>
      <c r="H171" s="403"/>
      <c r="I171" s="403"/>
      <c r="J171" s="403"/>
      <c r="K171" s="403"/>
      <c r="L171" s="403"/>
      <c r="M171" s="403"/>
      <c r="N171" s="403"/>
      <c r="O171" s="403"/>
      <c r="P171" s="403"/>
      <c r="Q171" s="403"/>
      <c r="R171" s="315">
        <f>0.3*G163+0.3*F166+0.2*P168+0.2*K170</f>
        <v>0.99510533894601227</v>
      </c>
    </row>
  </sheetData>
  <mergeCells count="49">
    <mergeCell ref="A1:R1"/>
    <mergeCell ref="A2:R2"/>
    <mergeCell ref="A3:R3"/>
    <mergeCell ref="A4:R4"/>
    <mergeCell ref="A6:A8"/>
    <mergeCell ref="B6:B8"/>
    <mergeCell ref="C6:G6"/>
    <mergeCell ref="H6:K6"/>
    <mergeCell ref="L6:P6"/>
    <mergeCell ref="C7:D7"/>
    <mergeCell ref="K7:K8"/>
    <mergeCell ref="H7:J7"/>
    <mergeCell ref="F7:F8"/>
    <mergeCell ref="P7:P8"/>
    <mergeCell ref="E7:E8"/>
    <mergeCell ref="A129:R129"/>
    <mergeCell ref="A12:R12"/>
    <mergeCell ref="A82:R82"/>
    <mergeCell ref="A67:R67"/>
    <mergeCell ref="A21:R21"/>
    <mergeCell ref="A130:R130"/>
    <mergeCell ref="A93:R93"/>
    <mergeCell ref="A102:R102"/>
    <mergeCell ref="L8:M8"/>
    <mergeCell ref="N8:O8"/>
    <mergeCell ref="Q7:Q8"/>
    <mergeCell ref="R7:R8"/>
    <mergeCell ref="A10:R10"/>
    <mergeCell ref="A83:R83"/>
    <mergeCell ref="A68:R68"/>
    <mergeCell ref="A86:R86"/>
    <mergeCell ref="A91:R91"/>
    <mergeCell ref="A92:R92"/>
    <mergeCell ref="A11:R11"/>
    <mergeCell ref="A13:R13"/>
    <mergeCell ref="G7:G8"/>
    <mergeCell ref="A150:R150"/>
    <mergeCell ref="A154:P154"/>
    <mergeCell ref="A155:P155"/>
    <mergeCell ref="A156:P156"/>
    <mergeCell ref="A140:R140"/>
    <mergeCell ref="A141:R141"/>
    <mergeCell ref="A145:R145"/>
    <mergeCell ref="A171:Q171"/>
    <mergeCell ref="A157:R157"/>
    <mergeCell ref="A158:R158"/>
    <mergeCell ref="A165:R165"/>
    <mergeCell ref="A167:R167"/>
    <mergeCell ref="A169:R169"/>
  </mergeCells>
  <pageMargins left="0.7" right="0.7" top="0.75" bottom="0.75" header="0.3" footer="0.3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прил9</vt:lpstr>
      <vt:lpstr>прил10</vt:lpstr>
      <vt:lpstr>прил11</vt:lpstr>
      <vt:lpstr>прил13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2024-02-14T08:00:25Z</dcterms:modified>
</cp:coreProperties>
</file>