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250" windowHeight="11625" activeTab="1"/>
  </bookViews>
  <sheets>
    <sheet name="Инсектиц_" sheetId="4" r:id="rId1"/>
    <sheet name="Гербиц" sheetId="5" r:id="rId2"/>
  </sheets>
  <definedNames>
    <definedName name="_xlnm.Print_Area" localSheetId="1">Гербиц!$A$1:$H$52</definedName>
    <definedName name="_xlnm.Print_Area" localSheetId="0">Инсектиц_!$A$1:$G$53</definedName>
  </definedNames>
  <calcPr calcId="124519"/>
</workbook>
</file>

<file path=xl/calcChain.xml><?xml version="1.0" encoding="utf-8"?>
<calcChain xmlns="http://schemas.openxmlformats.org/spreadsheetml/2006/main">
  <c r="E41" i="5"/>
  <c r="D41"/>
  <c r="E24"/>
  <c r="G24"/>
  <c r="B4"/>
  <c r="C4"/>
  <c r="D4"/>
  <c r="F4"/>
  <c r="D5"/>
  <c r="E5"/>
  <c r="G5"/>
  <c r="D6"/>
  <c r="E6"/>
  <c r="G6"/>
  <c r="D7"/>
  <c r="E7"/>
  <c r="G7"/>
  <c r="D8"/>
  <c r="E8"/>
  <c r="G8"/>
  <c r="D9"/>
  <c r="E9"/>
  <c r="G9"/>
  <c r="D10"/>
  <c r="E10"/>
  <c r="G10"/>
  <c r="B11"/>
  <c r="C11"/>
  <c r="D11"/>
  <c r="F11"/>
  <c r="D12"/>
  <c r="E12"/>
  <c r="G12"/>
  <c r="D13"/>
  <c r="E13"/>
  <c r="G13"/>
  <c r="D14"/>
  <c r="E14"/>
  <c r="G14"/>
  <c r="D15"/>
  <c r="E15"/>
  <c r="G15"/>
  <c r="B16"/>
  <c r="C16"/>
  <c r="D16"/>
  <c r="F16"/>
  <c r="D17"/>
  <c r="E17"/>
  <c r="G17"/>
  <c r="D18"/>
  <c r="E18"/>
  <c r="G18"/>
  <c r="D19"/>
  <c r="E19"/>
  <c r="G19"/>
  <c r="D20"/>
  <c r="E20"/>
  <c r="G20"/>
  <c r="D21"/>
  <c r="E21"/>
  <c r="G21"/>
  <c r="D22"/>
  <c r="E22"/>
  <c r="G22"/>
  <c r="B23"/>
  <c r="C23"/>
  <c r="D23"/>
  <c r="F23"/>
  <c r="G23"/>
  <c r="D24"/>
  <c r="D25"/>
  <c r="E25"/>
  <c r="G25"/>
  <c r="D26"/>
  <c r="E26"/>
  <c r="G26"/>
  <c r="D27"/>
  <c r="E27"/>
  <c r="G27"/>
  <c r="B28"/>
  <c r="C28"/>
  <c r="D28"/>
  <c r="F28"/>
  <c r="D29"/>
  <c r="E29"/>
  <c r="G29"/>
  <c r="D30"/>
  <c r="E30"/>
  <c r="G30"/>
  <c r="D31"/>
  <c r="E31"/>
  <c r="G31"/>
  <c r="D32"/>
  <c r="E32"/>
  <c r="G32"/>
  <c r="D33"/>
  <c r="E33"/>
  <c r="G33"/>
  <c r="B34"/>
  <c r="C34"/>
  <c r="D34"/>
  <c r="F34"/>
  <c r="D35"/>
  <c r="E35"/>
  <c r="G35"/>
  <c r="D36"/>
  <c r="E36"/>
  <c r="G36"/>
  <c r="D37"/>
  <c r="E37"/>
  <c r="G37"/>
  <c r="D38"/>
  <c r="E38"/>
  <c r="G38"/>
  <c r="D39"/>
  <c r="E39"/>
  <c r="G39"/>
  <c r="D40"/>
  <c r="E40"/>
  <c r="G40"/>
  <c r="G41"/>
  <c r="B42"/>
  <c r="C42"/>
  <c r="D42"/>
  <c r="F42"/>
  <c r="D44"/>
  <c r="E44"/>
  <c r="G44"/>
  <c r="D45"/>
  <c r="E45"/>
  <c r="G45"/>
  <c r="D46"/>
  <c r="E46"/>
  <c r="G46"/>
  <c r="D47"/>
  <c r="E47"/>
  <c r="G47"/>
  <c r="D48"/>
  <c r="E48"/>
  <c r="G48"/>
  <c r="B4" i="4"/>
  <c r="B49"/>
  <c r="C4"/>
  <c r="D4"/>
  <c r="F4"/>
  <c r="D5"/>
  <c r="E5"/>
  <c r="G5"/>
  <c r="D6"/>
  <c r="E6"/>
  <c r="G6"/>
  <c r="D7"/>
  <c r="E7"/>
  <c r="G7"/>
  <c r="D8"/>
  <c r="E8"/>
  <c r="G8"/>
  <c r="D9"/>
  <c r="E9"/>
  <c r="G9"/>
  <c r="D10"/>
  <c r="E10"/>
  <c r="G10"/>
  <c r="B11"/>
  <c r="C11"/>
  <c r="D11"/>
  <c r="F11"/>
  <c r="G11"/>
  <c r="D12"/>
  <c r="E12"/>
  <c r="G12"/>
  <c r="D13"/>
  <c r="E13"/>
  <c r="G13"/>
  <c r="D14"/>
  <c r="E14"/>
  <c r="G14"/>
  <c r="D15"/>
  <c r="E15"/>
  <c r="G15"/>
  <c r="B16"/>
  <c r="C16"/>
  <c r="D16"/>
  <c r="F16"/>
  <c r="D17"/>
  <c r="E17"/>
  <c r="G17"/>
  <c r="D18"/>
  <c r="E18"/>
  <c r="G18"/>
  <c r="D19"/>
  <c r="E19"/>
  <c r="G19"/>
  <c r="D20"/>
  <c r="E20"/>
  <c r="G20"/>
  <c r="D21"/>
  <c r="E21"/>
  <c r="G21"/>
  <c r="D22"/>
  <c r="E22"/>
  <c r="G22"/>
  <c r="B23"/>
  <c r="C23"/>
  <c r="D23"/>
  <c r="F23"/>
  <c r="D24"/>
  <c r="E24"/>
  <c r="G24"/>
  <c r="D25"/>
  <c r="E25"/>
  <c r="G25"/>
  <c r="D26"/>
  <c r="E26"/>
  <c r="G26"/>
  <c r="D27"/>
  <c r="E27"/>
  <c r="G27"/>
  <c r="B28"/>
  <c r="C28"/>
  <c r="D28"/>
  <c r="F28"/>
  <c r="G28"/>
  <c r="D29"/>
  <c r="E29"/>
  <c r="G29"/>
  <c r="D30"/>
  <c r="E30"/>
  <c r="G30"/>
  <c r="D31"/>
  <c r="E31"/>
  <c r="G31"/>
  <c r="D32"/>
  <c r="E32"/>
  <c r="G32"/>
  <c r="D33"/>
  <c r="E33"/>
  <c r="G33"/>
  <c r="B34"/>
  <c r="C34"/>
  <c r="D34"/>
  <c r="F34"/>
  <c r="G34"/>
  <c r="D35"/>
  <c r="E35"/>
  <c r="G35"/>
  <c r="D36"/>
  <c r="E36"/>
  <c r="G36"/>
  <c r="D37"/>
  <c r="E37"/>
  <c r="G37"/>
  <c r="D38"/>
  <c r="E38"/>
  <c r="G38"/>
  <c r="D39"/>
  <c r="E39"/>
  <c r="G39"/>
  <c r="D40"/>
  <c r="E40"/>
  <c r="G40"/>
  <c r="D41"/>
  <c r="E41"/>
  <c r="G41"/>
  <c r="B42"/>
  <c r="C42"/>
  <c r="D42"/>
  <c r="F42"/>
  <c r="D43"/>
  <c r="E43"/>
  <c r="G43"/>
  <c r="D44"/>
  <c r="E44"/>
  <c r="G44"/>
  <c r="D45"/>
  <c r="E45"/>
  <c r="G45"/>
  <c r="D46"/>
  <c r="E46"/>
  <c r="G46"/>
  <c r="D47"/>
  <c r="E47"/>
  <c r="G47"/>
  <c r="D48"/>
  <c r="E48"/>
  <c r="G48"/>
  <c r="E42"/>
  <c r="G42"/>
  <c r="E34"/>
  <c r="E28"/>
  <c r="E23"/>
  <c r="G23"/>
  <c r="E11"/>
  <c r="E49"/>
  <c r="E4"/>
  <c r="E16"/>
  <c r="G16"/>
  <c r="E23" i="5"/>
  <c r="E16"/>
  <c r="G16"/>
  <c r="E34"/>
  <c r="G34"/>
  <c r="E28"/>
  <c r="G28"/>
  <c r="E11"/>
  <c r="E4"/>
  <c r="G4"/>
  <c r="E42"/>
  <c r="G42"/>
  <c r="B49"/>
  <c r="G11"/>
  <c r="C49" i="4"/>
  <c r="D49"/>
  <c r="G4"/>
  <c r="C49" i="5"/>
  <c r="D49"/>
  <c r="F49"/>
  <c r="E49"/>
  <c r="G49"/>
  <c r="F49" i="4"/>
  <c r="G49"/>
</calcChain>
</file>

<file path=xl/sharedStrings.xml><?xml version="1.0" encoding="utf-8"?>
<sst xmlns="http://schemas.openxmlformats.org/spreadsheetml/2006/main" count="109" uniqueCount="62">
  <si>
    <t>Наименование района</t>
  </si>
  <si>
    <t>Аркадакский</t>
  </si>
  <si>
    <t>Балашовский</t>
  </si>
  <si>
    <t>Романовский</t>
  </si>
  <si>
    <t>Ртищевский</t>
  </si>
  <si>
    <t>Самойловский</t>
  </si>
  <si>
    <t>Турковский</t>
  </si>
  <si>
    <t>Аткарский</t>
  </si>
  <si>
    <t>Екатериновский</t>
  </si>
  <si>
    <t>Калининский</t>
  </si>
  <si>
    <t>Петровский</t>
  </si>
  <si>
    <t>Б-Карабулакский</t>
  </si>
  <si>
    <t>Балтайский</t>
  </si>
  <si>
    <t>Вольский</t>
  </si>
  <si>
    <t>Воскресенский</t>
  </si>
  <si>
    <t>Новобурасский</t>
  </si>
  <si>
    <t>Хвалынский</t>
  </si>
  <si>
    <t>Красноармейский</t>
  </si>
  <si>
    <t>Лысогорский</t>
  </si>
  <si>
    <t>Саратовский</t>
  </si>
  <si>
    <t>Татищевский</t>
  </si>
  <si>
    <t>Балаковский</t>
  </si>
  <si>
    <t>Духовницкий</t>
  </si>
  <si>
    <t>Ивантеевский</t>
  </si>
  <si>
    <t>Марксовский</t>
  </si>
  <si>
    <t>Пугачевский</t>
  </si>
  <si>
    <t>Ершовский</t>
  </si>
  <si>
    <t>Краснокутский</t>
  </si>
  <si>
    <t>Ровенский</t>
  </si>
  <si>
    <t>Советский</t>
  </si>
  <si>
    <t>Федоровский</t>
  </si>
  <si>
    <t>Энгельсский</t>
  </si>
  <si>
    <t>Ал.-Гайский</t>
  </si>
  <si>
    <t>Дергачевский</t>
  </si>
  <si>
    <t>Новоузенский</t>
  </si>
  <si>
    <t>Озинский</t>
  </si>
  <si>
    <t>Перелюбский</t>
  </si>
  <si>
    <t>Питерский</t>
  </si>
  <si>
    <t>Всего по области</t>
  </si>
  <si>
    <t>Западная</t>
  </si>
  <si>
    <t>Центральная</t>
  </si>
  <si>
    <t>Северная (ПР)</t>
  </si>
  <si>
    <t>Южная (ПР)</t>
  </si>
  <si>
    <t>Северная (ЛЕВ)</t>
  </si>
  <si>
    <t>Центральная (ЛЕВ)</t>
  </si>
  <si>
    <t>Краснопартизанский</t>
  </si>
  <si>
    <t>Юго-Восточная</t>
  </si>
  <si>
    <t xml:space="preserve"> </t>
  </si>
  <si>
    <t xml:space="preserve">План обработки против вредителей и болезней  тыс.га </t>
  </si>
  <si>
    <t>Обработа      но,       тыс.га</t>
  </si>
  <si>
    <t>%      выполне     ния</t>
  </si>
  <si>
    <t xml:space="preserve">Требуется  инсектицидов, фунгицидов      (тн) </t>
  </si>
  <si>
    <t>Имеется         инсектицидов и  фунгицидов      (тн)</t>
  </si>
  <si>
    <t xml:space="preserve">%         обеспече-  ния </t>
  </si>
  <si>
    <t xml:space="preserve">План   химпро-   полки,  тыс.га </t>
  </si>
  <si>
    <t>Обработа-но гербицидами       всего</t>
  </si>
  <si>
    <t>%  выполнения</t>
  </si>
  <si>
    <t xml:space="preserve">Требуется  гербици    дов,          (тн) </t>
  </si>
  <si>
    <t>Имеется    гербици-   дов,       (тн)</t>
  </si>
  <si>
    <t xml:space="preserve">% обеспечения </t>
  </si>
  <si>
    <t>Потребность и обеспеченность инсектицидами и фунгицидами,проведение обработок по состоянию на 01.07.2021 г</t>
  </si>
  <si>
    <t xml:space="preserve">      Потребность и обеспеченность гербицидами, проведение химпрополки по состоянию на 01.07.2021 г.</t>
  </si>
</sst>
</file>

<file path=xl/styles.xml><?xml version="1.0" encoding="utf-8"?>
<styleSheet xmlns="http://schemas.openxmlformats.org/spreadsheetml/2006/main">
  <numFmts count="2">
    <numFmt numFmtId="174" formatCode="0.0"/>
    <numFmt numFmtId="176" formatCode="_-* #,##0.00_р_._-;\-* #,##0.00_р_._-;_-* \-??_р_._-;_-@_-"/>
  </numFmts>
  <fonts count="13"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Arial Cyr"/>
      <family val="2"/>
      <charset val="204"/>
    </font>
    <font>
      <b/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76" fontId="12" fillId="0" borderId="0" applyFill="0" applyBorder="0" applyAlignment="0" applyProtection="0"/>
  </cellStyleXfs>
  <cellXfs count="61">
    <xf numFmtId="0" fontId="0" fillId="0" borderId="0" xfId="0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17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4" fontId="5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76" fontId="6" fillId="0" borderId="1" xfId="1" applyFont="1" applyBorder="1" applyAlignment="1">
      <alignment horizontal="center" vertical="center" wrapText="1"/>
    </xf>
    <xf numFmtId="17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/>
    </xf>
    <xf numFmtId="0" fontId="6" fillId="0" borderId="1" xfId="0" applyFont="1" applyBorder="1"/>
    <xf numFmtId="176" fontId="6" fillId="0" borderId="1" xfId="1" applyFont="1" applyBorder="1" applyAlignment="1">
      <alignment horizontal="center" vertical="center"/>
    </xf>
    <xf numFmtId="174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76" fontId="9" fillId="0" borderId="1" xfId="1" applyFont="1" applyBorder="1" applyAlignment="1">
      <alignment horizontal="center" vertical="center"/>
    </xf>
    <xf numFmtId="174" fontId="6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174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10" fillId="0" borderId="2" xfId="0" applyFont="1" applyBorder="1"/>
    <xf numFmtId="0" fontId="7" fillId="0" borderId="0" xfId="0" applyFont="1"/>
    <xf numFmtId="0" fontId="6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/>
    </xf>
    <xf numFmtId="174" fontId="2" fillId="0" borderId="1" xfId="0" applyNumberFormat="1" applyFont="1" applyBorder="1" applyAlignment="1">
      <alignment horizontal="center" wrapText="1"/>
    </xf>
    <xf numFmtId="174" fontId="5" fillId="0" borderId="1" xfId="0" applyNumberFormat="1" applyFont="1" applyBorder="1" applyAlignment="1" applyProtection="1">
      <alignment horizontal="center"/>
      <protection locked="0"/>
    </xf>
    <xf numFmtId="174" fontId="2" fillId="0" borderId="3" xfId="0" applyNumberFormat="1" applyFont="1" applyBorder="1" applyAlignment="1">
      <alignment horizontal="left" indent="1"/>
    </xf>
    <xf numFmtId="1" fontId="3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indent="1"/>
    </xf>
    <xf numFmtId="0" fontId="5" fillId="0" borderId="1" xfId="0" applyFont="1" applyBorder="1"/>
    <xf numFmtId="0" fontId="11" fillId="0" borderId="2" xfId="0" applyFont="1" applyBorder="1"/>
    <xf numFmtId="174" fontId="5" fillId="0" borderId="1" xfId="0" applyNumberFormat="1" applyFont="1" applyBorder="1" applyAlignment="1">
      <alignment horizontal="left" indent="1"/>
    </xf>
    <xf numFmtId="174" fontId="6" fillId="2" borderId="1" xfId="0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left" inden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showGridLines="0" showZeros="0" zoomScale="118" zoomScaleNormal="118" zoomScaleSheetLayoutView="75" workbookViewId="0">
      <pane xSplit="1" ySplit="3" topLeftCell="B44" activePane="bottomRight" state="frozen"/>
      <selection pane="topRight" activeCell="B1" sqref="B1"/>
      <selection pane="bottomLeft" activeCell="A22" sqref="A22"/>
      <selection pane="bottomRight" activeCell="A64" sqref="A64"/>
    </sheetView>
  </sheetViews>
  <sheetFormatPr defaultRowHeight="12.75"/>
  <cols>
    <col min="1" max="1" width="22.7109375" style="16" customWidth="1"/>
    <col min="2" max="7" width="10.7109375" style="16" customWidth="1"/>
    <col min="8" max="16384" width="9.140625" style="16"/>
  </cols>
  <sheetData>
    <row r="1" spans="1:7" ht="29.25" customHeight="1">
      <c r="A1" s="56" t="s">
        <v>60</v>
      </c>
      <c r="B1" s="56"/>
      <c r="C1" s="56"/>
      <c r="D1" s="56"/>
      <c r="E1" s="56"/>
      <c r="F1" s="56"/>
      <c r="G1" s="56"/>
    </row>
    <row r="2" spans="1:7" ht="13.5" hidden="1" customHeight="1">
      <c r="A2" s="57"/>
      <c r="B2" s="57"/>
      <c r="C2" s="57"/>
      <c r="D2" s="57"/>
      <c r="E2" s="57"/>
      <c r="F2" s="57"/>
      <c r="G2" s="57"/>
    </row>
    <row r="3" spans="1:7" ht="76.5">
      <c r="A3" s="17" t="s">
        <v>0</v>
      </c>
      <c r="B3" s="18" t="s">
        <v>48</v>
      </c>
      <c r="C3" s="17" t="s">
        <v>49</v>
      </c>
      <c r="D3" s="17" t="s">
        <v>50</v>
      </c>
      <c r="E3" s="17" t="s">
        <v>51</v>
      </c>
      <c r="F3" s="17" t="s">
        <v>52</v>
      </c>
      <c r="G3" s="19" t="s">
        <v>53</v>
      </c>
    </row>
    <row r="4" spans="1:7">
      <c r="A4" s="20" t="s">
        <v>39</v>
      </c>
      <c r="B4" s="21">
        <f>SUM(B5:B10)</f>
        <v>144.60000000000002</v>
      </c>
      <c r="C4" s="22">
        <f>SUM(C5:C10)</f>
        <v>107.69999999999999</v>
      </c>
      <c r="D4" s="23">
        <f t="shared" ref="D4:D42" si="0">C4/B4*100</f>
        <v>74.48132780082986</v>
      </c>
      <c r="E4" s="22">
        <f>SUM(E5:E10)</f>
        <v>35.716200000000001</v>
      </c>
      <c r="F4" s="22">
        <f>SUM(F5:F10)</f>
        <v>26.576999999999998</v>
      </c>
      <c r="G4" s="24">
        <f t="shared" ref="G4:G42" si="1">F4/E4*100</f>
        <v>74.411611537621582</v>
      </c>
    </row>
    <row r="5" spans="1:7">
      <c r="A5" s="25" t="s">
        <v>1</v>
      </c>
      <c r="B5" s="26">
        <v>62.6</v>
      </c>
      <c r="C5" s="27">
        <v>46.4</v>
      </c>
      <c r="D5" s="28">
        <f t="shared" si="0"/>
        <v>74.121405750798715</v>
      </c>
      <c r="E5" s="29">
        <f t="shared" ref="E5:E10" si="2">B5*0.247</f>
        <v>15.462200000000001</v>
      </c>
      <c r="F5" s="30">
        <v>11.44</v>
      </c>
      <c r="G5" s="31">
        <f t="shared" si="1"/>
        <v>73.986884143265513</v>
      </c>
    </row>
    <row r="6" spans="1:7">
      <c r="A6" s="25" t="s">
        <v>2</v>
      </c>
      <c r="B6" s="26">
        <v>43.7</v>
      </c>
      <c r="C6" s="53">
        <v>43.7</v>
      </c>
      <c r="D6" s="28">
        <f t="shared" si="0"/>
        <v>100</v>
      </c>
      <c r="E6" s="29">
        <f t="shared" si="2"/>
        <v>10.793900000000001</v>
      </c>
      <c r="F6" s="30">
        <v>10.79</v>
      </c>
      <c r="G6" s="31">
        <f t="shared" si="1"/>
        <v>99.963868481271817</v>
      </c>
    </row>
    <row r="7" spans="1:7">
      <c r="A7" s="25" t="s">
        <v>3</v>
      </c>
      <c r="B7" s="26">
        <v>10</v>
      </c>
      <c r="C7" s="27">
        <v>9.5</v>
      </c>
      <c r="D7" s="28">
        <f t="shared" si="0"/>
        <v>95</v>
      </c>
      <c r="E7" s="29">
        <f t="shared" si="2"/>
        <v>2.4699999999999998</v>
      </c>
      <c r="F7" s="30">
        <v>2.35</v>
      </c>
      <c r="G7" s="31">
        <f t="shared" si="1"/>
        <v>95.141700404858312</v>
      </c>
    </row>
    <row r="8" spans="1:7">
      <c r="A8" s="25" t="s">
        <v>4</v>
      </c>
      <c r="B8" s="26">
        <v>6</v>
      </c>
      <c r="C8" s="27"/>
      <c r="D8" s="28">
        <f t="shared" si="0"/>
        <v>0</v>
      </c>
      <c r="E8" s="29">
        <f t="shared" si="2"/>
        <v>1.482</v>
      </c>
      <c r="F8" s="30"/>
      <c r="G8" s="31">
        <f t="shared" si="1"/>
        <v>0</v>
      </c>
    </row>
    <row r="9" spans="1:7">
      <c r="A9" s="25" t="s">
        <v>5</v>
      </c>
      <c r="B9" s="26">
        <v>8.8000000000000007</v>
      </c>
      <c r="C9" s="27">
        <v>6.1</v>
      </c>
      <c r="D9" s="28">
        <f t="shared" si="0"/>
        <v>69.318181818181813</v>
      </c>
      <c r="E9" s="29">
        <f t="shared" si="2"/>
        <v>2.1736</v>
      </c>
      <c r="F9" s="30">
        <v>1.4970000000000001</v>
      </c>
      <c r="G9" s="31">
        <f>F9/E9*100</f>
        <v>68.871917556128096</v>
      </c>
    </row>
    <row r="10" spans="1:7">
      <c r="A10" s="25" t="s">
        <v>6</v>
      </c>
      <c r="B10" s="26">
        <v>13.5</v>
      </c>
      <c r="C10" s="27">
        <v>2</v>
      </c>
      <c r="D10" s="28">
        <f t="shared" si="0"/>
        <v>14.814814814814813</v>
      </c>
      <c r="E10" s="29">
        <f t="shared" si="2"/>
        <v>3.3344999999999998</v>
      </c>
      <c r="F10" s="30">
        <v>0.5</v>
      </c>
      <c r="G10" s="31">
        <f t="shared" si="1"/>
        <v>14.994751836857102</v>
      </c>
    </row>
    <row r="11" spans="1:7">
      <c r="A11" s="32" t="s">
        <v>40</v>
      </c>
      <c r="B11" s="21">
        <f>SUM(B12:B15)</f>
        <v>108.1</v>
      </c>
      <c r="C11" s="22">
        <f>SUM(C12:C15)</f>
        <v>144.47999999999999</v>
      </c>
      <c r="D11" s="23">
        <f t="shared" si="0"/>
        <v>133.6540240518039</v>
      </c>
      <c r="E11" s="22">
        <f>SUM(E12:E15)</f>
        <v>26.700699999999998</v>
      </c>
      <c r="F11" s="22">
        <f>SUM(F12:F15)</f>
        <v>35.786300000000004</v>
      </c>
      <c r="G11" s="24">
        <f t="shared" si="1"/>
        <v>134.02757231083834</v>
      </c>
    </row>
    <row r="12" spans="1:7">
      <c r="A12" s="25" t="s">
        <v>7</v>
      </c>
      <c r="B12" s="26">
        <v>21</v>
      </c>
      <c r="C12" s="34">
        <v>24.74</v>
      </c>
      <c r="D12" s="28">
        <f t="shared" si="0"/>
        <v>117.80952380952381</v>
      </c>
      <c r="E12" s="29">
        <f>B12*0.247</f>
        <v>5.1870000000000003</v>
      </c>
      <c r="F12" s="30">
        <v>6.1239999999999997</v>
      </c>
      <c r="G12" s="31">
        <f t="shared" si="1"/>
        <v>118.06439174860226</v>
      </c>
    </row>
    <row r="13" spans="1:7">
      <c r="A13" s="25" t="s">
        <v>8</v>
      </c>
      <c r="B13" s="26">
        <v>25.2</v>
      </c>
      <c r="C13" s="34">
        <v>55.35</v>
      </c>
      <c r="D13" s="28">
        <f t="shared" si="0"/>
        <v>219.64285714285717</v>
      </c>
      <c r="E13" s="29">
        <f>B13*0.247</f>
        <v>6.2244000000000002</v>
      </c>
      <c r="F13" s="30">
        <v>13.683999999999999</v>
      </c>
      <c r="G13" s="31">
        <f>F13/E13*100</f>
        <v>219.8444830023777</v>
      </c>
    </row>
    <row r="14" spans="1:7">
      <c r="A14" s="25" t="s">
        <v>9</v>
      </c>
      <c r="B14" s="26">
        <v>24.8</v>
      </c>
      <c r="C14" s="34">
        <v>42.29</v>
      </c>
      <c r="D14" s="28">
        <f t="shared" si="0"/>
        <v>170.52419354838707</v>
      </c>
      <c r="E14" s="29">
        <f>B14*0.247</f>
        <v>6.1256000000000004</v>
      </c>
      <c r="F14" s="30">
        <v>10.4823</v>
      </c>
      <c r="G14" s="31">
        <f t="shared" si="1"/>
        <v>171.12282878411912</v>
      </c>
    </row>
    <row r="15" spans="1:7">
      <c r="A15" s="25" t="s">
        <v>10</v>
      </c>
      <c r="B15" s="26">
        <v>37.1</v>
      </c>
      <c r="C15" s="34">
        <v>22.1</v>
      </c>
      <c r="D15" s="28">
        <f t="shared" si="0"/>
        <v>59.568733153638817</v>
      </c>
      <c r="E15" s="29">
        <f>B15*0.247</f>
        <v>9.1637000000000004</v>
      </c>
      <c r="F15" s="30">
        <v>5.4960000000000004</v>
      </c>
      <c r="G15" s="31">
        <f t="shared" si="1"/>
        <v>59.97577397776007</v>
      </c>
    </row>
    <row r="16" spans="1:7">
      <c r="A16" s="32" t="s">
        <v>41</v>
      </c>
      <c r="B16" s="33">
        <f>SUM(B17:B22)</f>
        <v>77</v>
      </c>
      <c r="C16" s="35">
        <f>SUM(C17:C22)</f>
        <v>58.192999999999998</v>
      </c>
      <c r="D16" s="23">
        <f t="shared" si="0"/>
        <v>75.57532467532468</v>
      </c>
      <c r="E16" s="22">
        <f>SUM(E17:E22)</f>
        <v>19.018999999999998</v>
      </c>
      <c r="F16" s="22">
        <f>SUM(F17:F22)</f>
        <v>14.345500000000001</v>
      </c>
      <c r="G16" s="24">
        <f t="shared" si="1"/>
        <v>75.42720437457281</v>
      </c>
    </row>
    <row r="17" spans="1:7">
      <c r="A17" s="25" t="s">
        <v>11</v>
      </c>
      <c r="B17" s="26">
        <v>5.8</v>
      </c>
      <c r="C17" s="34">
        <v>5.5</v>
      </c>
      <c r="D17" s="28">
        <f t="shared" si="0"/>
        <v>94.827586206896555</v>
      </c>
      <c r="E17" s="29">
        <f t="shared" ref="E17:E22" si="3">B17*0.247</f>
        <v>1.4325999999999999</v>
      </c>
      <c r="F17" s="30">
        <v>1.36</v>
      </c>
      <c r="G17" s="31">
        <f t="shared" si="1"/>
        <v>94.932290939550484</v>
      </c>
    </row>
    <row r="18" spans="1:7">
      <c r="A18" s="25" t="s">
        <v>12</v>
      </c>
      <c r="B18" s="26">
        <v>1.5</v>
      </c>
      <c r="C18" s="34">
        <v>0.5</v>
      </c>
      <c r="D18" s="28">
        <f t="shared" si="0"/>
        <v>33.333333333333329</v>
      </c>
      <c r="E18" s="29">
        <f t="shared" si="3"/>
        <v>0.3705</v>
      </c>
      <c r="F18" s="30">
        <v>0.122</v>
      </c>
      <c r="G18" s="31">
        <f t="shared" si="1"/>
        <v>32.928475033738195</v>
      </c>
    </row>
    <row r="19" spans="1:7">
      <c r="A19" s="25" t="s">
        <v>13</v>
      </c>
      <c r="B19" s="26">
        <v>21.4</v>
      </c>
      <c r="C19" s="34">
        <v>24.6</v>
      </c>
      <c r="D19" s="28">
        <f t="shared" si="0"/>
        <v>114.95327102803741</v>
      </c>
      <c r="E19" s="29">
        <f t="shared" si="3"/>
        <v>5.2857999999999992</v>
      </c>
      <c r="F19" s="30">
        <v>6.0834999999999999</v>
      </c>
      <c r="G19" s="31">
        <f t="shared" si="1"/>
        <v>115.09137689659087</v>
      </c>
    </row>
    <row r="20" spans="1:7">
      <c r="A20" s="25" t="s">
        <v>14</v>
      </c>
      <c r="B20" s="26">
        <v>5.5</v>
      </c>
      <c r="C20" s="34">
        <v>3.0000000000000001E-3</v>
      </c>
      <c r="D20" s="28">
        <f t="shared" si="0"/>
        <v>5.454545454545455E-2</v>
      </c>
      <c r="E20" s="29">
        <f t="shared" si="3"/>
        <v>1.3585</v>
      </c>
      <c r="F20" s="30"/>
      <c r="G20" s="31">
        <f t="shared" si="1"/>
        <v>0</v>
      </c>
    </row>
    <row r="21" spans="1:7">
      <c r="A21" s="25" t="s">
        <v>15</v>
      </c>
      <c r="B21" s="26">
        <v>22.3</v>
      </c>
      <c r="C21" s="34">
        <v>17.899999999999999</v>
      </c>
      <c r="D21" s="28">
        <f t="shared" si="0"/>
        <v>80.269058295964115</v>
      </c>
      <c r="E21" s="29">
        <f t="shared" si="3"/>
        <v>5.5080999999999998</v>
      </c>
      <c r="F21" s="30">
        <v>4.4000000000000004</v>
      </c>
      <c r="G21" s="31">
        <f t="shared" si="1"/>
        <v>79.882355077068325</v>
      </c>
    </row>
    <row r="22" spans="1:7">
      <c r="A22" s="25" t="s">
        <v>16</v>
      </c>
      <c r="B22" s="26">
        <v>20.5</v>
      </c>
      <c r="C22" s="34">
        <v>9.69</v>
      </c>
      <c r="D22" s="28">
        <f t="shared" si="0"/>
        <v>47.268292682926827</v>
      </c>
      <c r="E22" s="29">
        <f t="shared" si="3"/>
        <v>5.0635000000000003</v>
      </c>
      <c r="F22" s="30">
        <v>2.38</v>
      </c>
      <c r="G22" s="31">
        <f t="shared" si="1"/>
        <v>47.003061123728642</v>
      </c>
    </row>
    <row r="23" spans="1:7">
      <c r="A23" s="32" t="s">
        <v>42</v>
      </c>
      <c r="B23" s="21">
        <f>SUM(B24:B27)</f>
        <v>35.799999999999997</v>
      </c>
      <c r="C23" s="35">
        <f>SUM(C24:C27)</f>
        <v>34.840000000000003</v>
      </c>
      <c r="D23" s="23">
        <f t="shared" si="0"/>
        <v>97.318435754189963</v>
      </c>
      <c r="E23" s="35">
        <f>SUM(E24:E27)</f>
        <v>8.8425999999999991</v>
      </c>
      <c r="F23" s="22">
        <f>SUM(F24:F27)</f>
        <v>8.5902999999999992</v>
      </c>
      <c r="G23" s="24">
        <f t="shared" si="1"/>
        <v>97.146766788048765</v>
      </c>
    </row>
    <row r="24" spans="1:7">
      <c r="A24" s="25" t="s">
        <v>17</v>
      </c>
      <c r="B24" s="26">
        <v>3.5</v>
      </c>
      <c r="C24" s="34">
        <v>1.88</v>
      </c>
      <c r="D24" s="28">
        <f t="shared" si="0"/>
        <v>53.714285714285715</v>
      </c>
      <c r="E24" s="29">
        <f>B24*0.247</f>
        <v>0.86450000000000005</v>
      </c>
      <c r="F24" s="30">
        <v>0.46439999999999998</v>
      </c>
      <c r="G24" s="31">
        <f t="shared" si="1"/>
        <v>53.718912666281085</v>
      </c>
    </row>
    <row r="25" spans="1:7">
      <c r="A25" s="25" t="s">
        <v>18</v>
      </c>
      <c r="B25" s="26">
        <v>10</v>
      </c>
      <c r="C25" s="30">
        <v>9.7200000000000006</v>
      </c>
      <c r="D25" s="28">
        <f t="shared" si="0"/>
        <v>97.2</v>
      </c>
      <c r="E25" s="29">
        <f>B25*0.247</f>
        <v>2.4699999999999998</v>
      </c>
      <c r="F25" s="30">
        <v>2.3959000000000001</v>
      </c>
      <c r="G25" s="31">
        <f t="shared" si="1"/>
        <v>97.000000000000014</v>
      </c>
    </row>
    <row r="26" spans="1:7">
      <c r="A26" s="25" t="s">
        <v>19</v>
      </c>
      <c r="B26" s="26">
        <v>5.3</v>
      </c>
      <c r="C26" s="34">
        <v>6.04</v>
      </c>
      <c r="D26" s="28">
        <f t="shared" si="0"/>
        <v>113.9622641509434</v>
      </c>
      <c r="E26" s="29">
        <f>B26*0.247</f>
        <v>1.3090999999999999</v>
      </c>
      <c r="F26" s="30">
        <v>1.49</v>
      </c>
      <c r="G26" s="31">
        <f t="shared" si="1"/>
        <v>113.81865403712474</v>
      </c>
    </row>
    <row r="27" spans="1:7">
      <c r="A27" s="25" t="s">
        <v>20</v>
      </c>
      <c r="B27" s="26">
        <v>17</v>
      </c>
      <c r="C27" s="34">
        <v>17.2</v>
      </c>
      <c r="D27" s="28">
        <f t="shared" si="0"/>
        <v>101.17647058823529</v>
      </c>
      <c r="E27" s="29">
        <f>B27*0.247</f>
        <v>4.1989999999999998</v>
      </c>
      <c r="F27" s="30">
        <v>4.24</v>
      </c>
      <c r="G27" s="31">
        <f t="shared" si="1"/>
        <v>100.97642295784712</v>
      </c>
    </row>
    <row r="28" spans="1:7">
      <c r="A28" s="32" t="s">
        <v>43</v>
      </c>
      <c r="B28" s="33">
        <f>SUM(B29:B33)</f>
        <v>116</v>
      </c>
      <c r="C28" s="35">
        <f>SUM(C29:C33)</f>
        <v>128.4</v>
      </c>
      <c r="D28" s="23">
        <f t="shared" si="0"/>
        <v>110.68965517241381</v>
      </c>
      <c r="E28" s="35">
        <f>SUM(E29:E33)</f>
        <v>28.652000000000001</v>
      </c>
      <c r="F28" s="35">
        <f>SUM(F29:F33)</f>
        <v>31.700600000000001</v>
      </c>
      <c r="G28" s="24">
        <f t="shared" si="1"/>
        <v>110.64009493229095</v>
      </c>
    </row>
    <row r="29" spans="1:7">
      <c r="A29" s="25" t="s">
        <v>21</v>
      </c>
      <c r="B29" s="26">
        <v>22.7</v>
      </c>
      <c r="C29" s="34">
        <v>15.06</v>
      </c>
      <c r="D29" s="28">
        <f t="shared" si="0"/>
        <v>66.343612334801776</v>
      </c>
      <c r="E29" s="29">
        <f>B29*0.247</f>
        <v>5.6068999999999996</v>
      </c>
      <c r="F29" s="30">
        <v>3.7025999999999999</v>
      </c>
      <c r="G29" s="31">
        <f t="shared" si="1"/>
        <v>66.03649075246571</v>
      </c>
    </row>
    <row r="30" spans="1:7">
      <c r="A30" s="25" t="s">
        <v>22</v>
      </c>
      <c r="B30" s="26">
        <v>20.6</v>
      </c>
      <c r="C30" s="34">
        <v>44.4</v>
      </c>
      <c r="D30" s="28">
        <f t="shared" si="0"/>
        <v>215.53398058252426</v>
      </c>
      <c r="E30" s="29">
        <f>B30*0.247</f>
        <v>5.0882000000000005</v>
      </c>
      <c r="F30" s="30">
        <v>10.99</v>
      </c>
      <c r="G30" s="31">
        <f t="shared" si="1"/>
        <v>215.98993750245663</v>
      </c>
    </row>
    <row r="31" spans="1:7">
      <c r="A31" s="25" t="s">
        <v>23</v>
      </c>
      <c r="B31" s="26">
        <v>15.5</v>
      </c>
      <c r="C31" s="34">
        <v>11.43</v>
      </c>
      <c r="D31" s="28">
        <f t="shared" si="0"/>
        <v>73.741935483870975</v>
      </c>
      <c r="E31" s="29">
        <f>B31*0.247</f>
        <v>3.8285</v>
      </c>
      <c r="F31" s="30">
        <v>2.83</v>
      </c>
      <c r="G31" s="31">
        <f>F31/E31*100</f>
        <v>73.919289538983932</v>
      </c>
    </row>
    <row r="32" spans="1:7">
      <c r="A32" s="25" t="s">
        <v>24</v>
      </c>
      <c r="B32" s="26">
        <v>9.3000000000000007</v>
      </c>
      <c r="C32" s="34">
        <v>8.01</v>
      </c>
      <c r="D32" s="28">
        <f t="shared" si="0"/>
        <v>86.129032258064512</v>
      </c>
      <c r="E32" s="29">
        <f>B32*0.247</f>
        <v>2.2971000000000004</v>
      </c>
      <c r="F32" s="30">
        <v>1.978</v>
      </c>
      <c r="G32" s="31">
        <f>F32/E32*100</f>
        <v>86.108571677332279</v>
      </c>
    </row>
    <row r="33" spans="1:7">
      <c r="A33" s="25" t="s">
        <v>25</v>
      </c>
      <c r="B33" s="26">
        <v>47.9</v>
      </c>
      <c r="C33" s="34">
        <v>49.5</v>
      </c>
      <c r="D33" s="28">
        <f t="shared" si="0"/>
        <v>103.34029227557411</v>
      </c>
      <c r="E33" s="29">
        <f>B33*0.247</f>
        <v>11.831299999999999</v>
      </c>
      <c r="F33" s="30">
        <v>12.2</v>
      </c>
      <c r="G33" s="31">
        <f t="shared" si="1"/>
        <v>103.1163101265288</v>
      </c>
    </row>
    <row r="34" spans="1:7">
      <c r="A34" s="32" t="s">
        <v>44</v>
      </c>
      <c r="B34" s="33">
        <f>SUM(B35:B41)</f>
        <v>108.5</v>
      </c>
      <c r="C34" s="35">
        <f>SUM(C35:C41)</f>
        <v>100.4605</v>
      </c>
      <c r="D34" s="23">
        <f t="shared" si="0"/>
        <v>92.59032258064515</v>
      </c>
      <c r="E34" s="36">
        <f>SUM(E35:E41)</f>
        <v>26.799499999999998</v>
      </c>
      <c r="F34" s="35">
        <f>SUM(F35:F41)</f>
        <v>24.839199999999998</v>
      </c>
      <c r="G34" s="24">
        <f t="shared" si="1"/>
        <v>92.685311293121146</v>
      </c>
    </row>
    <row r="35" spans="1:7">
      <c r="A35" s="25" t="s">
        <v>26</v>
      </c>
      <c r="B35" s="26">
        <v>16.5</v>
      </c>
      <c r="C35" s="34">
        <v>42.48</v>
      </c>
      <c r="D35" s="28">
        <f t="shared" si="0"/>
        <v>257.45454545454544</v>
      </c>
      <c r="E35" s="29">
        <f t="shared" ref="E35:E41" si="4">B35*0.247</f>
        <v>4.0754999999999999</v>
      </c>
      <c r="F35" s="30">
        <v>10.4856</v>
      </c>
      <c r="G35" s="31">
        <f>F35/E35*100</f>
        <v>257.28376886271622</v>
      </c>
    </row>
    <row r="36" spans="1:7">
      <c r="A36" s="25" t="s">
        <v>27</v>
      </c>
      <c r="B36" s="26">
        <v>17.5</v>
      </c>
      <c r="C36" s="34">
        <v>2.9</v>
      </c>
      <c r="D36" s="28">
        <f t="shared" si="0"/>
        <v>16.571428571428569</v>
      </c>
      <c r="E36" s="29">
        <f t="shared" si="4"/>
        <v>4.3224999999999998</v>
      </c>
      <c r="F36" s="30">
        <v>0.73</v>
      </c>
      <c r="G36" s="31">
        <f t="shared" si="1"/>
        <v>16.888374783111626</v>
      </c>
    </row>
    <row r="37" spans="1:7">
      <c r="A37" s="25" t="s">
        <v>45</v>
      </c>
      <c r="B37" s="26">
        <v>7.5</v>
      </c>
      <c r="C37" s="34">
        <v>2</v>
      </c>
      <c r="D37" s="28">
        <f t="shared" si="0"/>
        <v>26.666666666666668</v>
      </c>
      <c r="E37" s="29">
        <f t="shared" si="4"/>
        <v>1.8525</v>
      </c>
      <c r="F37" s="30">
        <v>0.5</v>
      </c>
      <c r="G37" s="31">
        <f t="shared" si="1"/>
        <v>26.990553306342779</v>
      </c>
    </row>
    <row r="38" spans="1:7">
      <c r="A38" s="25" t="s">
        <v>28</v>
      </c>
      <c r="B38" s="26">
        <v>14</v>
      </c>
      <c r="C38" s="34">
        <v>0.1105</v>
      </c>
      <c r="D38" s="28">
        <f t="shared" si="0"/>
        <v>0.78928571428571426</v>
      </c>
      <c r="E38" s="29">
        <f t="shared" si="4"/>
        <v>3.4580000000000002</v>
      </c>
      <c r="F38" s="30">
        <v>3.4599999999999999E-2</v>
      </c>
      <c r="G38" s="31">
        <f t="shared" si="1"/>
        <v>1.0005783689994214</v>
      </c>
    </row>
    <row r="39" spans="1:7">
      <c r="A39" s="25" t="s">
        <v>29</v>
      </c>
      <c r="B39" s="26">
        <v>19</v>
      </c>
      <c r="C39" s="34">
        <v>9.4</v>
      </c>
      <c r="D39" s="28">
        <f t="shared" si="0"/>
        <v>49.473684210526322</v>
      </c>
      <c r="E39" s="29">
        <f t="shared" si="4"/>
        <v>4.6929999999999996</v>
      </c>
      <c r="F39" s="30">
        <v>2.2999999999999998</v>
      </c>
      <c r="G39" s="31">
        <f t="shared" si="1"/>
        <v>49.009162582569786</v>
      </c>
    </row>
    <row r="40" spans="1:7">
      <c r="A40" s="25" t="s">
        <v>30</v>
      </c>
      <c r="B40" s="26">
        <v>15.6</v>
      </c>
      <c r="C40" s="34">
        <v>9.6</v>
      </c>
      <c r="D40" s="28">
        <f t="shared" si="0"/>
        <v>61.53846153846154</v>
      </c>
      <c r="E40" s="29">
        <f t="shared" si="4"/>
        <v>3.8531999999999997</v>
      </c>
      <c r="F40" s="30">
        <v>2.39</v>
      </c>
      <c r="G40" s="31">
        <f>F40/E40*100</f>
        <v>62.0263676943839</v>
      </c>
    </row>
    <row r="41" spans="1:7">
      <c r="A41" s="25" t="s">
        <v>31</v>
      </c>
      <c r="B41" s="26">
        <v>18.399999999999999</v>
      </c>
      <c r="C41" s="34">
        <v>33.97</v>
      </c>
      <c r="D41" s="28">
        <f t="shared" si="0"/>
        <v>184.61956521739131</v>
      </c>
      <c r="E41" s="29">
        <f t="shared" si="4"/>
        <v>4.5447999999999995</v>
      </c>
      <c r="F41" s="30">
        <v>8.3989999999999991</v>
      </c>
      <c r="G41" s="31">
        <f t="shared" si="1"/>
        <v>184.80461186410844</v>
      </c>
    </row>
    <row r="42" spans="1:7">
      <c r="A42" s="32" t="s">
        <v>46</v>
      </c>
      <c r="B42" s="33">
        <f>SUM(B43:B48)</f>
        <v>54</v>
      </c>
      <c r="C42" s="37">
        <f>SUM(C43:C48)</f>
        <v>81.58</v>
      </c>
      <c r="D42" s="23">
        <f t="shared" si="0"/>
        <v>151.07407407407408</v>
      </c>
      <c r="E42" s="35">
        <f>SUM(E43:E48)</f>
        <v>13.4803</v>
      </c>
      <c r="F42" s="35">
        <f>SUM(F43:F48)</f>
        <v>20.377799999999997</v>
      </c>
      <c r="G42" s="24">
        <f t="shared" si="1"/>
        <v>151.16725888889709</v>
      </c>
    </row>
    <row r="43" spans="1:7">
      <c r="A43" s="25" t="s">
        <v>32</v>
      </c>
      <c r="B43" s="26"/>
      <c r="C43" s="34"/>
      <c r="D43" s="28">
        <f>IF(B43=0,0,C43/B43*100)</f>
        <v>0</v>
      </c>
      <c r="E43" s="29">
        <f>B43*0.247</f>
        <v>0</v>
      </c>
      <c r="F43" s="30"/>
      <c r="G43" s="31">
        <f>IF(B43=0,0,D43)</f>
        <v>0</v>
      </c>
    </row>
    <row r="44" spans="1:7">
      <c r="A44" s="25" t="s">
        <v>33</v>
      </c>
      <c r="B44" s="26">
        <v>12.7</v>
      </c>
      <c r="C44" s="34">
        <v>25.78</v>
      </c>
      <c r="D44" s="28">
        <f t="shared" ref="D44:D49" si="5">C44/B44*100</f>
        <v>202.99212598425197</v>
      </c>
      <c r="E44" s="29">
        <f>B44*0.249</f>
        <v>3.1622999999999997</v>
      </c>
      <c r="F44" s="30">
        <v>6.4147999999999996</v>
      </c>
      <c r="G44" s="31">
        <f t="shared" ref="G44:G49" si="6">F44/E44*100</f>
        <v>202.8523542990861</v>
      </c>
    </row>
    <row r="45" spans="1:7">
      <c r="A45" s="25" t="s">
        <v>34</v>
      </c>
      <c r="B45" s="26">
        <v>3.5</v>
      </c>
      <c r="C45" s="30">
        <v>0.75</v>
      </c>
      <c r="D45" s="28">
        <f>C45/B45*100</f>
        <v>21.428571428571427</v>
      </c>
      <c r="E45" s="29">
        <f>B45*0.248</f>
        <v>0.86799999999999999</v>
      </c>
      <c r="F45" s="30">
        <v>0.18</v>
      </c>
      <c r="G45" s="31">
        <f t="shared" si="6"/>
        <v>20.737327188940093</v>
      </c>
    </row>
    <row r="46" spans="1:7">
      <c r="A46" s="25" t="s">
        <v>35</v>
      </c>
      <c r="B46" s="26">
        <v>6</v>
      </c>
      <c r="C46" s="34">
        <v>6.1</v>
      </c>
      <c r="D46" s="28">
        <f>C46/B46*100</f>
        <v>101.66666666666666</v>
      </c>
      <c r="E46" s="29">
        <f>B46*0.25</f>
        <v>1.5</v>
      </c>
      <c r="F46" s="30">
        <v>1.53</v>
      </c>
      <c r="G46" s="31">
        <f t="shared" si="6"/>
        <v>102</v>
      </c>
    </row>
    <row r="47" spans="1:7">
      <c r="A47" s="25" t="s">
        <v>36</v>
      </c>
      <c r="B47" s="26">
        <v>18.8</v>
      </c>
      <c r="C47" s="34">
        <v>38.35</v>
      </c>
      <c r="D47" s="28">
        <f t="shared" si="5"/>
        <v>203.98936170212764</v>
      </c>
      <c r="E47" s="29">
        <f>B47*0.25</f>
        <v>4.7</v>
      </c>
      <c r="F47" s="30">
        <v>9.5879999999999992</v>
      </c>
      <c r="G47" s="31">
        <f>F47/E47*100</f>
        <v>203.99999999999997</v>
      </c>
    </row>
    <row r="48" spans="1:7">
      <c r="A48" s="25" t="s">
        <v>37</v>
      </c>
      <c r="B48" s="26">
        <v>13</v>
      </c>
      <c r="C48" s="34">
        <v>10.6</v>
      </c>
      <c r="D48" s="28">
        <f t="shared" si="5"/>
        <v>81.538461538461533</v>
      </c>
      <c r="E48" s="29">
        <f>B48*0.25</f>
        <v>3.25</v>
      </c>
      <c r="F48" s="30">
        <v>2.665</v>
      </c>
      <c r="G48" s="31">
        <f t="shared" si="6"/>
        <v>82</v>
      </c>
    </row>
    <row r="49" spans="1:7">
      <c r="A49" s="38" t="s">
        <v>38</v>
      </c>
      <c r="B49" s="33">
        <f>B4+B11+B16+B23+B28+B34+B42</f>
        <v>644</v>
      </c>
      <c r="C49" s="35">
        <f>SUM(C4+C11+C16+C23+C28+C34+C42)</f>
        <v>655.65350000000001</v>
      </c>
      <c r="D49" s="23">
        <f t="shared" si="5"/>
        <v>101.809549689441</v>
      </c>
      <c r="E49" s="35">
        <f>E4+E11+E16+E23+E28+E34+E42</f>
        <v>159.21030000000002</v>
      </c>
      <c r="F49" s="35">
        <f>SUM(F4+F11+F16+F23+F28+F34+F42)</f>
        <v>162.2167</v>
      </c>
      <c r="G49" s="24">
        <f t="shared" si="6"/>
        <v>101.88832003959543</v>
      </c>
    </row>
    <row r="50" spans="1:7">
      <c r="A50" s="39"/>
    </row>
    <row r="51" spans="1:7" ht="8.25" customHeight="1"/>
    <row r="52" spans="1:7">
      <c r="A52" s="40"/>
      <c r="B52" s="40"/>
      <c r="C52" s="40"/>
      <c r="D52" s="40"/>
      <c r="E52" s="40"/>
      <c r="F52" s="40"/>
      <c r="G52" s="40"/>
    </row>
    <row r="53" spans="1:7" s="41" customFormat="1" ht="12.4" customHeight="1">
      <c r="A53" s="58"/>
      <c r="B53" s="58"/>
      <c r="C53" s="58"/>
      <c r="D53" s="58"/>
      <c r="E53" s="58"/>
      <c r="F53" s="58"/>
      <c r="G53" s="58"/>
    </row>
    <row r="54" spans="1:7" ht="34.5" customHeight="1"/>
  </sheetData>
  <sheetProtection selectLockedCells="1" selectUnlockedCells="1"/>
  <mergeCells count="3">
    <mergeCell ref="A1:G1"/>
    <mergeCell ref="A2:G2"/>
    <mergeCell ref="A53:G53"/>
  </mergeCells>
  <conditionalFormatting sqref="D43">
    <cfRule type="expression" priority="32" stopIfTrue="1">
      <formula>"не показывать нулевые значения"</formula>
    </cfRule>
  </conditionalFormatting>
  <conditionalFormatting sqref="D43">
    <cfRule type="expression" priority="31" stopIfTrue="1">
      <formula>"не показывать нулевые значения"</formula>
    </cfRule>
  </conditionalFormatting>
  <conditionalFormatting sqref="D43">
    <cfRule type="expression" priority="30" stopIfTrue="1">
      <formula>"не показывать нулевые значения"</formula>
    </cfRule>
  </conditionalFormatting>
  <conditionalFormatting sqref="D43">
    <cfRule type="expression" priority="29" stopIfTrue="1">
      <formula>"не показывать нулевые значения"</formula>
    </cfRule>
  </conditionalFormatting>
  <conditionalFormatting sqref="D43">
    <cfRule type="expression" priority="28" stopIfTrue="1">
      <formula>"не показывать нулевые значения"</formula>
    </cfRule>
  </conditionalFormatting>
  <conditionalFormatting sqref="D43">
    <cfRule type="expression" priority="27" stopIfTrue="1">
      <formula>"не показывать нулевые значения"</formula>
    </cfRule>
  </conditionalFormatting>
  <conditionalFormatting sqref="D43">
    <cfRule type="expression" priority="26" stopIfTrue="1">
      <formula>"не показывать нулевые значения"</formula>
    </cfRule>
  </conditionalFormatting>
  <conditionalFormatting sqref="D43">
    <cfRule type="expression" priority="25" stopIfTrue="1">
      <formula>"не показывать нулевые значения"</formula>
    </cfRule>
  </conditionalFormatting>
  <conditionalFormatting sqref="D43">
    <cfRule type="expression" priority="24" stopIfTrue="1">
      <formula>"не показывать нулевые значения"</formula>
    </cfRule>
  </conditionalFormatting>
  <conditionalFormatting sqref="D43">
    <cfRule type="expression" priority="23" stopIfTrue="1">
      <formula>"не показывать нулевые значения"</formula>
    </cfRule>
  </conditionalFormatting>
  <conditionalFormatting sqref="D43">
    <cfRule type="expression" priority="22" stopIfTrue="1">
      <formula>"не показывать нулевые значения"</formula>
    </cfRule>
  </conditionalFormatting>
  <conditionalFormatting sqref="D43">
    <cfRule type="expression" priority="21" stopIfTrue="1">
      <formula>"не показывать нулевые значения"</formula>
    </cfRule>
  </conditionalFormatting>
  <conditionalFormatting sqref="D43">
    <cfRule type="expression" priority="20" stopIfTrue="1">
      <formula>"не показывать нулевые значения"</formula>
    </cfRule>
  </conditionalFormatting>
  <conditionalFormatting sqref="D43">
    <cfRule type="expression" priority="19" stopIfTrue="1">
      <formula>"не показывать нулевые значения"</formula>
    </cfRule>
  </conditionalFormatting>
  <conditionalFormatting sqref="D43">
    <cfRule type="expression" priority="18" stopIfTrue="1">
      <formula>"не показывать нулевые значения"</formula>
    </cfRule>
  </conditionalFormatting>
  <conditionalFormatting sqref="D43">
    <cfRule type="expression" priority="17" stopIfTrue="1">
      <formula>"не показывать нулевые значения"</formula>
    </cfRule>
  </conditionalFormatting>
  <conditionalFormatting sqref="D43">
    <cfRule type="expression" priority="16" stopIfTrue="1">
      <formula>"не показывать нулевые значения"</formula>
    </cfRule>
  </conditionalFormatting>
  <conditionalFormatting sqref="D43">
    <cfRule type="expression" priority="15" stopIfTrue="1">
      <formula>"не показывать нулевые значения"</formula>
    </cfRule>
  </conditionalFormatting>
  <conditionalFormatting sqref="D43">
    <cfRule type="expression" priority="14" stopIfTrue="1">
      <formula>"не показывать нулевые значения"</formula>
    </cfRule>
  </conditionalFormatting>
  <conditionalFormatting sqref="D43">
    <cfRule type="expression" priority="13" stopIfTrue="1">
      <formula>"не показывать нулевые значения"</formula>
    </cfRule>
  </conditionalFormatting>
  <conditionalFormatting sqref="D43">
    <cfRule type="expression" priority="12" stopIfTrue="1">
      <formula>"не показывать нулевые значения"</formula>
    </cfRule>
  </conditionalFormatting>
  <conditionalFormatting sqref="D43">
    <cfRule type="expression" priority="11" stopIfTrue="1">
      <formula>"не показывать нулевые значения"</formula>
    </cfRule>
  </conditionalFormatting>
  <conditionalFormatting sqref="D43">
    <cfRule type="expression" priority="10" stopIfTrue="1">
      <formula>"не показывать нулевые значения"</formula>
    </cfRule>
  </conditionalFormatting>
  <conditionalFormatting sqref="D43">
    <cfRule type="expression" priority="9" stopIfTrue="1">
      <formula>"не показывать нулевые значения"</formula>
    </cfRule>
  </conditionalFormatting>
  <conditionalFormatting sqref="D43">
    <cfRule type="expression" priority="8" stopIfTrue="1">
      <formula>"не показывать нулевые значения"</formula>
    </cfRule>
  </conditionalFormatting>
  <conditionalFormatting sqref="D43">
    <cfRule type="expression" priority="7" stopIfTrue="1">
      <formula>"не показывать нулевые значения"</formula>
    </cfRule>
  </conditionalFormatting>
  <conditionalFormatting sqref="D43">
    <cfRule type="expression" priority="6" stopIfTrue="1">
      <formula>"не показывать нулевые значения"</formula>
    </cfRule>
  </conditionalFormatting>
  <conditionalFormatting sqref="D43">
    <cfRule type="expression" priority="5" stopIfTrue="1">
      <formula>"не показывать нулевые значения"</formula>
    </cfRule>
  </conditionalFormatting>
  <conditionalFormatting sqref="D43">
    <cfRule type="expression" priority="4" stopIfTrue="1">
      <formula>"не показывать нулевые значения"</formula>
    </cfRule>
  </conditionalFormatting>
  <conditionalFormatting sqref="D43">
    <cfRule type="expression" priority="3" stopIfTrue="1">
      <formula>"не показывать нулевые значения"</formula>
    </cfRule>
  </conditionalFormatting>
  <conditionalFormatting sqref="D43">
    <cfRule type="expression" priority="2" stopIfTrue="1">
      <formula>"не показывать нулевые значения"</formula>
    </cfRule>
  </conditionalFormatting>
  <conditionalFormatting sqref="D43">
    <cfRule type="expression" priority="1" stopIfTrue="1">
      <formula>"не показывать нулевые значения"</formula>
    </cfRule>
  </conditionalFormatting>
  <pageMargins left="0.74791666666666667" right="0.74791666666666667" top="0.98402777777777772" bottom="0.98402777777777772" header="0.51180555555555551" footer="0.51180555555555551"/>
  <pageSetup paperSize="9" scale="94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showGridLines="0" showZeros="0" tabSelected="1" zoomScale="90" zoomScaleNormal="90" workbookViewId="0">
      <pane xSplit="1" ySplit="3" topLeftCell="B38" activePane="bottomRight" state="frozen"/>
      <selection pane="topRight" activeCell="B1" sqref="B1"/>
      <selection pane="bottomLeft" activeCell="A7" sqref="A7"/>
      <selection pane="bottomRight" activeCell="K51" sqref="K51"/>
    </sheetView>
  </sheetViews>
  <sheetFormatPr defaultRowHeight="12.75"/>
  <cols>
    <col min="1" max="1" width="22.7109375" customWidth="1"/>
    <col min="2" max="3" width="10.7109375" customWidth="1"/>
    <col min="4" max="4" width="11" customWidth="1"/>
    <col min="5" max="7" width="10.7109375" customWidth="1"/>
  </cols>
  <sheetData>
    <row r="1" spans="1:7" ht="36" customHeight="1">
      <c r="A1" s="59" t="s">
        <v>61</v>
      </c>
      <c r="B1" s="59"/>
      <c r="C1" s="59"/>
      <c r="D1" s="59"/>
      <c r="E1" s="59"/>
      <c r="F1" s="59"/>
      <c r="G1" s="59"/>
    </row>
    <row r="2" spans="1:7" ht="2.25" customHeight="1">
      <c r="A2" s="60"/>
      <c r="B2" s="60"/>
      <c r="C2" s="60"/>
      <c r="D2" s="60"/>
      <c r="E2" s="60"/>
      <c r="F2" s="60"/>
      <c r="G2" s="60"/>
    </row>
    <row r="3" spans="1:7" ht="78.75">
      <c r="A3" s="4" t="s">
        <v>0</v>
      </c>
      <c r="B3" s="4" t="s">
        <v>54</v>
      </c>
      <c r="C3" s="4" t="s">
        <v>55</v>
      </c>
      <c r="D3" s="4" t="s">
        <v>56</v>
      </c>
      <c r="E3" s="4" t="s">
        <v>57</v>
      </c>
      <c r="F3" s="42" t="s">
        <v>58</v>
      </c>
      <c r="G3" s="4" t="s">
        <v>59</v>
      </c>
    </row>
    <row r="4" spans="1:7" ht="19.5" customHeight="1">
      <c r="A4" s="6" t="s">
        <v>39</v>
      </c>
      <c r="B4" s="7">
        <f>SUM(B5:B10)</f>
        <v>236.7</v>
      </c>
      <c r="C4" s="7">
        <f>SUM(C5:C10)</f>
        <v>186.01</v>
      </c>
      <c r="D4" s="43">
        <f t="shared" ref="D4:D42" si="0">C4/B4*100</f>
        <v>78.584706379383178</v>
      </c>
      <c r="E4" s="14">
        <f>SUM(E5:E10)</f>
        <v>163.32299999999998</v>
      </c>
      <c r="F4" s="7">
        <f>SUM(F5:F10)</f>
        <v>128.27400000000003</v>
      </c>
      <c r="G4" s="8">
        <f t="shared" ref="G4:G42" si="1">F4/E4*100</f>
        <v>78.540070902444882</v>
      </c>
    </row>
    <row r="5" spans="1:7" ht="15.75">
      <c r="A5" s="1" t="s">
        <v>1</v>
      </c>
      <c r="B5" s="54">
        <v>75.8</v>
      </c>
      <c r="C5" s="44">
        <v>48.89</v>
      </c>
      <c r="D5" s="5">
        <f t="shared" si="0"/>
        <v>64.498680738786291</v>
      </c>
      <c r="E5" s="45">
        <f t="shared" ref="E5:E10" si="2">B5*0.69</f>
        <v>52.301999999999992</v>
      </c>
      <c r="F5" s="3">
        <v>33.4</v>
      </c>
      <c r="G5" s="9">
        <f t="shared" si="1"/>
        <v>63.859890635157356</v>
      </c>
    </row>
    <row r="6" spans="1:7" ht="15.75">
      <c r="A6" s="1" t="s">
        <v>2</v>
      </c>
      <c r="B6" s="54">
        <v>41.4</v>
      </c>
      <c r="C6" s="44">
        <v>67.88</v>
      </c>
      <c r="D6" s="5">
        <f t="shared" si="0"/>
        <v>163.96135265700482</v>
      </c>
      <c r="E6" s="45">
        <f t="shared" si="2"/>
        <v>28.565999999999995</v>
      </c>
      <c r="F6" s="3">
        <v>46.904000000000003</v>
      </c>
      <c r="G6" s="9">
        <f t="shared" si="1"/>
        <v>164.19519708744664</v>
      </c>
    </row>
    <row r="7" spans="1:7" ht="15.75">
      <c r="A7" s="1" t="s">
        <v>3</v>
      </c>
      <c r="B7" s="54">
        <v>27</v>
      </c>
      <c r="C7" s="44">
        <v>25.8</v>
      </c>
      <c r="D7" s="5">
        <f t="shared" si="0"/>
        <v>95.555555555555557</v>
      </c>
      <c r="E7" s="45">
        <f t="shared" si="2"/>
        <v>18.63</v>
      </c>
      <c r="F7" s="3">
        <v>17.899999999999999</v>
      </c>
      <c r="G7" s="9">
        <f t="shared" si="1"/>
        <v>96.081588835212017</v>
      </c>
    </row>
    <row r="8" spans="1:7" ht="15.75">
      <c r="A8" s="1" t="s">
        <v>4</v>
      </c>
      <c r="B8" s="54">
        <v>30.8</v>
      </c>
      <c r="C8" s="44">
        <v>7.19</v>
      </c>
      <c r="D8" s="5">
        <f t="shared" si="0"/>
        <v>23.344155844155846</v>
      </c>
      <c r="E8" s="45">
        <f t="shared" si="2"/>
        <v>21.251999999999999</v>
      </c>
      <c r="F8" s="3">
        <v>4.9000000000000004</v>
      </c>
      <c r="G8" s="9">
        <f t="shared" si="1"/>
        <v>23.056653491436101</v>
      </c>
    </row>
    <row r="9" spans="1:7" ht="15.75">
      <c r="A9" s="1" t="s">
        <v>5</v>
      </c>
      <c r="B9" s="54">
        <v>43.5</v>
      </c>
      <c r="C9" s="44">
        <v>32.950000000000003</v>
      </c>
      <c r="D9" s="5">
        <f t="shared" si="0"/>
        <v>75.747126436781613</v>
      </c>
      <c r="E9" s="45">
        <f t="shared" si="2"/>
        <v>30.014999999999997</v>
      </c>
      <c r="F9" s="3">
        <v>22.9</v>
      </c>
      <c r="G9" s="9">
        <f t="shared" si="1"/>
        <v>76.295185740463097</v>
      </c>
    </row>
    <row r="10" spans="1:7" ht="15.75">
      <c r="A10" s="1" t="s">
        <v>6</v>
      </c>
      <c r="B10" s="54">
        <v>18.2</v>
      </c>
      <c r="C10" s="44">
        <v>3.3</v>
      </c>
      <c r="D10" s="5">
        <f t="shared" si="0"/>
        <v>18.131868131868131</v>
      </c>
      <c r="E10" s="45">
        <f t="shared" si="2"/>
        <v>12.557999999999998</v>
      </c>
      <c r="F10" s="3">
        <v>2.27</v>
      </c>
      <c r="G10" s="9">
        <f t="shared" si="1"/>
        <v>18.076126771778949</v>
      </c>
    </row>
    <row r="11" spans="1:7" ht="15.75">
      <c r="A11" s="10" t="s">
        <v>40</v>
      </c>
      <c r="B11" s="11">
        <f>SUM(B12:B15)</f>
        <v>142.80000000000001</v>
      </c>
      <c r="C11" s="11">
        <f>SUM(C12:C15)</f>
        <v>136.74399999999997</v>
      </c>
      <c r="D11" s="43">
        <f t="shared" si="0"/>
        <v>95.759103641456562</v>
      </c>
      <c r="E11" s="11">
        <f>SUM(E12:E15)</f>
        <v>98.531999999999982</v>
      </c>
      <c r="F11" s="11">
        <f>SUM(F12:F15)</f>
        <v>94.346999999999994</v>
      </c>
      <c r="G11" s="8">
        <f t="shared" si="1"/>
        <v>95.752648885641221</v>
      </c>
    </row>
    <row r="12" spans="1:7" ht="15.75">
      <c r="A12" s="1" t="s">
        <v>7</v>
      </c>
      <c r="B12" s="54">
        <v>20</v>
      </c>
      <c r="C12" s="44">
        <v>20.54</v>
      </c>
      <c r="D12" s="5">
        <f>C12/B12*100</f>
        <v>102.69999999999999</v>
      </c>
      <c r="E12" s="45">
        <f>B12*0.69</f>
        <v>13.799999999999999</v>
      </c>
      <c r="F12" s="3">
        <v>14.2</v>
      </c>
      <c r="G12" s="9">
        <f t="shared" si="1"/>
        <v>102.89855072463769</v>
      </c>
    </row>
    <row r="13" spans="1:7" ht="15.75">
      <c r="A13" s="1" t="s">
        <v>8</v>
      </c>
      <c r="B13" s="54">
        <v>28</v>
      </c>
      <c r="C13" s="44">
        <v>47.44</v>
      </c>
      <c r="D13" s="5">
        <f t="shared" si="0"/>
        <v>169.42857142857142</v>
      </c>
      <c r="E13" s="45">
        <f>B13*0.69</f>
        <v>19.32</v>
      </c>
      <c r="F13" s="3">
        <v>32.616999999999997</v>
      </c>
      <c r="G13" s="9">
        <f>F13/E13*100</f>
        <v>168.82505175983437</v>
      </c>
    </row>
    <row r="14" spans="1:7" ht="15.75">
      <c r="A14" s="1" t="s">
        <v>9</v>
      </c>
      <c r="B14" s="54">
        <v>47.3</v>
      </c>
      <c r="C14" s="44">
        <v>53.564</v>
      </c>
      <c r="D14" s="5">
        <f t="shared" si="0"/>
        <v>113.24312896405921</v>
      </c>
      <c r="E14" s="45">
        <f>B14*0.69</f>
        <v>32.636999999999993</v>
      </c>
      <c r="F14" s="3">
        <v>37.03</v>
      </c>
      <c r="G14" s="9">
        <f t="shared" si="1"/>
        <v>113.46018322762512</v>
      </c>
    </row>
    <row r="15" spans="1:7" ht="15.75">
      <c r="A15" s="1" t="s">
        <v>10</v>
      </c>
      <c r="B15" s="54">
        <v>47.5</v>
      </c>
      <c r="C15" s="44">
        <v>15.2</v>
      </c>
      <c r="D15" s="5">
        <f t="shared" si="0"/>
        <v>32</v>
      </c>
      <c r="E15" s="45">
        <f>B15*0.69</f>
        <v>32.774999999999999</v>
      </c>
      <c r="F15" s="3">
        <v>10.5</v>
      </c>
      <c r="G15" s="9">
        <f t="shared" si="1"/>
        <v>32.036613272311214</v>
      </c>
    </row>
    <row r="16" spans="1:7" ht="15.75">
      <c r="A16" s="10" t="s">
        <v>41</v>
      </c>
      <c r="B16" s="11">
        <f>SUM(B17:B22)</f>
        <v>97.54</v>
      </c>
      <c r="C16" s="11">
        <f>SUM(C17:C22)</f>
        <v>76.150000000000006</v>
      </c>
      <c r="D16" s="43">
        <f t="shared" si="0"/>
        <v>78.070535165060477</v>
      </c>
      <c r="E16" s="11">
        <f>SUM(E17:E22)</f>
        <v>67.362599999999986</v>
      </c>
      <c r="F16" s="11">
        <f>SUM(F17:F22)</f>
        <v>52.605999999999995</v>
      </c>
      <c r="G16" s="8">
        <f t="shared" si="1"/>
        <v>78.093779040595237</v>
      </c>
    </row>
    <row r="17" spans="1:7" ht="15.75">
      <c r="A17" s="1" t="s">
        <v>11</v>
      </c>
      <c r="B17" s="54">
        <v>14.14</v>
      </c>
      <c r="C17" s="44">
        <v>7.3</v>
      </c>
      <c r="D17" s="5">
        <f t="shared" si="0"/>
        <v>51.626591230551625</v>
      </c>
      <c r="E17" s="45">
        <f>B17*0.69</f>
        <v>9.7565999999999988</v>
      </c>
      <c r="F17" s="3">
        <v>5.0999999999999996</v>
      </c>
      <c r="G17" s="9">
        <f t="shared" si="1"/>
        <v>52.272307976139231</v>
      </c>
    </row>
    <row r="18" spans="1:7" ht="16.5" customHeight="1">
      <c r="A18" s="1" t="s">
        <v>12</v>
      </c>
      <c r="B18" s="54">
        <v>6</v>
      </c>
      <c r="C18" s="44">
        <v>4.8</v>
      </c>
      <c r="D18" s="5">
        <f t="shared" si="0"/>
        <v>80</v>
      </c>
      <c r="E18" s="45">
        <f>B18*0.7</f>
        <v>4.1999999999999993</v>
      </c>
      <c r="F18" s="3">
        <v>3.36</v>
      </c>
      <c r="G18" s="9">
        <f t="shared" si="1"/>
        <v>80.000000000000014</v>
      </c>
    </row>
    <row r="19" spans="1:7" ht="15" customHeight="1">
      <c r="A19" s="1" t="s">
        <v>13</v>
      </c>
      <c r="B19" s="54">
        <v>27.7</v>
      </c>
      <c r="C19" s="44">
        <v>43.2</v>
      </c>
      <c r="D19" s="5">
        <f t="shared" si="0"/>
        <v>155.95667870036104</v>
      </c>
      <c r="E19" s="45">
        <f>B19*0.69</f>
        <v>19.113</v>
      </c>
      <c r="F19" s="3">
        <v>29.795999999999999</v>
      </c>
      <c r="G19" s="9">
        <f t="shared" si="1"/>
        <v>155.8938942081306</v>
      </c>
    </row>
    <row r="20" spans="1:7" ht="15.75">
      <c r="A20" s="1" t="s">
        <v>14</v>
      </c>
      <c r="B20" s="54">
        <v>7</v>
      </c>
      <c r="C20" s="44"/>
      <c r="D20" s="5">
        <f t="shared" si="0"/>
        <v>0</v>
      </c>
      <c r="E20" s="45">
        <f>B20*0.69</f>
        <v>4.83</v>
      </c>
      <c r="F20" s="3"/>
      <c r="G20" s="9">
        <f t="shared" si="1"/>
        <v>0</v>
      </c>
    </row>
    <row r="21" spans="1:7" ht="15.75">
      <c r="A21" s="1" t="s">
        <v>15</v>
      </c>
      <c r="B21" s="54">
        <v>27.7</v>
      </c>
      <c r="C21" s="44">
        <v>15.05</v>
      </c>
      <c r="D21" s="5">
        <f t="shared" si="0"/>
        <v>54.332129963898922</v>
      </c>
      <c r="E21" s="45">
        <f>B21*0.69</f>
        <v>19.113</v>
      </c>
      <c r="F21" s="3">
        <v>10.3</v>
      </c>
      <c r="G21" s="9">
        <f t="shared" si="1"/>
        <v>53.890022497776393</v>
      </c>
    </row>
    <row r="22" spans="1:7" ht="15.75">
      <c r="A22" s="1" t="s">
        <v>16</v>
      </c>
      <c r="B22" s="54">
        <v>15</v>
      </c>
      <c r="C22" s="44">
        <v>5.8</v>
      </c>
      <c r="D22" s="5">
        <f t="shared" si="0"/>
        <v>38.666666666666664</v>
      </c>
      <c r="E22" s="45">
        <f>B22*0.69</f>
        <v>10.35</v>
      </c>
      <c r="F22" s="3">
        <v>4.05</v>
      </c>
      <c r="G22" s="9">
        <f t="shared" si="1"/>
        <v>39.130434782608695</v>
      </c>
    </row>
    <row r="23" spans="1:7" ht="15.75">
      <c r="A23" s="10" t="s">
        <v>42</v>
      </c>
      <c r="B23" s="11">
        <f>SUM(B24:B27)</f>
        <v>56.92</v>
      </c>
      <c r="C23" s="11">
        <f>SUM(C24:C27)</f>
        <v>47.683000000000007</v>
      </c>
      <c r="D23" s="43">
        <f t="shared" si="0"/>
        <v>83.77196064652145</v>
      </c>
      <c r="E23" s="11">
        <f>SUM(E24:E27)</f>
        <v>39.274799999999999</v>
      </c>
      <c r="F23" s="11">
        <f>SUM(F24:F27)</f>
        <v>32.75</v>
      </c>
      <c r="G23" s="8">
        <f t="shared" si="1"/>
        <v>83.386802733559435</v>
      </c>
    </row>
    <row r="24" spans="1:7" ht="15.75">
      <c r="A24" s="1" t="s">
        <v>17</v>
      </c>
      <c r="B24" s="54">
        <v>27</v>
      </c>
      <c r="C24" s="44">
        <v>16.3</v>
      </c>
      <c r="D24" s="5">
        <f t="shared" si="0"/>
        <v>60.370370370370374</v>
      </c>
      <c r="E24" s="45">
        <f>B24*0.69</f>
        <v>18.63</v>
      </c>
      <c r="F24" s="3">
        <v>11.16</v>
      </c>
      <c r="G24" s="9">
        <f t="shared" si="1"/>
        <v>59.903381642512073</v>
      </c>
    </row>
    <row r="25" spans="1:7" ht="15.75">
      <c r="A25" s="1" t="s">
        <v>18</v>
      </c>
      <c r="B25" s="54">
        <v>14.42</v>
      </c>
      <c r="C25" s="44">
        <v>17.353000000000002</v>
      </c>
      <c r="D25" s="5">
        <f t="shared" si="0"/>
        <v>120.33980582524273</v>
      </c>
      <c r="E25" s="45">
        <f>B25*0.69</f>
        <v>9.9497999999999998</v>
      </c>
      <c r="F25" s="3">
        <v>11.9</v>
      </c>
      <c r="G25" s="9">
        <f t="shared" si="1"/>
        <v>119.60039397776841</v>
      </c>
    </row>
    <row r="26" spans="1:7" ht="15.75">
      <c r="A26" s="1" t="s">
        <v>19</v>
      </c>
      <c r="B26" s="54">
        <v>5.5</v>
      </c>
      <c r="C26" s="44">
        <v>3.03</v>
      </c>
      <c r="D26" s="5">
        <f t="shared" si="0"/>
        <v>55.090909090909093</v>
      </c>
      <c r="E26" s="45">
        <f>B26*0.69</f>
        <v>3.7949999999999999</v>
      </c>
      <c r="F26" s="3">
        <v>2.09</v>
      </c>
      <c r="G26" s="9">
        <f t="shared" si="1"/>
        <v>55.072463768115945</v>
      </c>
    </row>
    <row r="27" spans="1:7" ht="15.75">
      <c r="A27" s="1" t="s">
        <v>20</v>
      </c>
      <c r="B27" s="54">
        <v>10</v>
      </c>
      <c r="C27" s="44">
        <v>11</v>
      </c>
      <c r="D27" s="5">
        <f t="shared" si="0"/>
        <v>110.00000000000001</v>
      </c>
      <c r="E27" s="45">
        <f>B27*0.69</f>
        <v>6.8999999999999995</v>
      </c>
      <c r="F27" s="3">
        <v>7.6</v>
      </c>
      <c r="G27" s="9">
        <f t="shared" si="1"/>
        <v>110.14492753623189</v>
      </c>
    </row>
    <row r="28" spans="1:7" ht="15.75">
      <c r="A28" s="10" t="s">
        <v>43</v>
      </c>
      <c r="B28" s="11">
        <f>SUM(B29:B33)</f>
        <v>252.5</v>
      </c>
      <c r="C28" s="11">
        <f>SUM(C29:C33)</f>
        <v>340.22500000000002</v>
      </c>
      <c r="D28" s="43">
        <f t="shared" si="0"/>
        <v>134.74257425742576</v>
      </c>
      <c r="E28" s="11">
        <f>SUM(E29:E33)</f>
        <v>174.26650000000001</v>
      </c>
      <c r="F28" s="11">
        <f>SUM(F29:F33)</f>
        <v>234.66500000000002</v>
      </c>
      <c r="G28" s="8">
        <f t="shared" si="1"/>
        <v>134.65869802859413</v>
      </c>
    </row>
    <row r="29" spans="1:7" ht="15.75">
      <c r="A29" s="1" t="s">
        <v>21</v>
      </c>
      <c r="B29" s="54">
        <v>38</v>
      </c>
      <c r="C29" s="44">
        <v>62.5</v>
      </c>
      <c r="D29" s="5">
        <f t="shared" si="0"/>
        <v>164.4736842105263</v>
      </c>
      <c r="E29" s="45">
        <f>B29*0.69</f>
        <v>26.22</v>
      </c>
      <c r="F29" s="3">
        <v>42.968000000000004</v>
      </c>
      <c r="G29" s="9">
        <f t="shared" si="1"/>
        <v>163.87490465293669</v>
      </c>
    </row>
    <row r="30" spans="1:7" ht="15.75">
      <c r="A30" s="1" t="s">
        <v>22</v>
      </c>
      <c r="B30" s="54">
        <v>70</v>
      </c>
      <c r="C30" s="44">
        <v>91.784999999999997</v>
      </c>
      <c r="D30" s="5">
        <f t="shared" si="0"/>
        <v>131.12142857142857</v>
      </c>
      <c r="E30" s="45">
        <f>B30*0.69</f>
        <v>48.3</v>
      </c>
      <c r="F30" s="3">
        <v>63.273000000000003</v>
      </c>
      <c r="G30" s="9">
        <f t="shared" si="1"/>
        <v>131</v>
      </c>
    </row>
    <row r="31" spans="1:7" ht="15.75">
      <c r="A31" s="1" t="s">
        <v>23</v>
      </c>
      <c r="B31" s="54">
        <v>55</v>
      </c>
      <c r="C31" s="44">
        <v>44.64</v>
      </c>
      <c r="D31" s="5">
        <f t="shared" si="0"/>
        <v>81.163636363636357</v>
      </c>
      <c r="E31" s="45">
        <f>B31*0.69</f>
        <v>37.949999999999996</v>
      </c>
      <c r="F31" s="3">
        <v>30.78</v>
      </c>
      <c r="G31" s="9">
        <f t="shared" si="1"/>
        <v>81.106719367588937</v>
      </c>
    </row>
    <row r="32" spans="1:7" ht="15.75">
      <c r="A32" s="1" t="s">
        <v>24</v>
      </c>
      <c r="B32" s="54">
        <v>41.5</v>
      </c>
      <c r="C32" s="44">
        <v>65.400000000000006</v>
      </c>
      <c r="D32" s="5">
        <f t="shared" si="0"/>
        <v>157.59036144578315</v>
      </c>
      <c r="E32" s="45">
        <f>B32*0.691</f>
        <v>28.676499999999997</v>
      </c>
      <c r="F32" s="3">
        <v>45.345999999999997</v>
      </c>
      <c r="G32" s="9">
        <f t="shared" si="1"/>
        <v>158.12947884156017</v>
      </c>
    </row>
    <row r="33" spans="1:9" ht="15.75">
      <c r="A33" s="1" t="s">
        <v>25</v>
      </c>
      <c r="B33" s="54">
        <v>48</v>
      </c>
      <c r="C33" s="44">
        <v>75.900000000000006</v>
      </c>
      <c r="D33" s="5">
        <f t="shared" si="0"/>
        <v>158.125</v>
      </c>
      <c r="E33" s="45">
        <f>B33*0.69</f>
        <v>33.119999999999997</v>
      </c>
      <c r="F33" s="3">
        <v>52.298000000000002</v>
      </c>
      <c r="G33" s="9">
        <f t="shared" si="1"/>
        <v>157.90458937198068</v>
      </c>
    </row>
    <row r="34" spans="1:9" ht="15.75">
      <c r="A34" s="10" t="s">
        <v>44</v>
      </c>
      <c r="B34" s="11">
        <f>SUM(B35:B41)</f>
        <v>153.4</v>
      </c>
      <c r="C34" s="11">
        <f>SUM(C35:C41)</f>
        <v>150.44</v>
      </c>
      <c r="D34" s="43">
        <f t="shared" si="0"/>
        <v>98.070404172099074</v>
      </c>
      <c r="E34" s="11">
        <f>SUM(E35:E41)</f>
        <v>105.97</v>
      </c>
      <c r="F34" s="11">
        <f>SUM(F35:F41)</f>
        <v>103.78</v>
      </c>
      <c r="G34" s="8">
        <f t="shared" si="1"/>
        <v>97.933377370954048</v>
      </c>
    </row>
    <row r="35" spans="1:9" ht="15.75">
      <c r="A35" s="1" t="s">
        <v>26</v>
      </c>
      <c r="B35" s="54">
        <v>17.600000000000001</v>
      </c>
      <c r="C35" s="44">
        <v>25.7</v>
      </c>
      <c r="D35" s="5">
        <f t="shared" si="0"/>
        <v>146.02272727272725</v>
      </c>
      <c r="E35" s="45">
        <f>B35*0.69</f>
        <v>12.144</v>
      </c>
      <c r="F35" s="3">
        <v>17.7</v>
      </c>
      <c r="G35" s="9">
        <f t="shared" si="1"/>
        <v>145.75098814229247</v>
      </c>
    </row>
    <row r="36" spans="1:9" ht="15.75">
      <c r="A36" s="1" t="s">
        <v>27</v>
      </c>
      <c r="B36" s="54">
        <v>14.6</v>
      </c>
      <c r="C36" s="44">
        <v>18</v>
      </c>
      <c r="D36" s="5">
        <f t="shared" si="0"/>
        <v>123.28767123287672</v>
      </c>
      <c r="E36" s="45">
        <f>B36*0.69</f>
        <v>10.074</v>
      </c>
      <c r="F36" s="3">
        <v>12.4</v>
      </c>
      <c r="G36" s="9">
        <f t="shared" si="1"/>
        <v>123.08914036132619</v>
      </c>
    </row>
    <row r="37" spans="1:9" ht="15.75">
      <c r="A37" s="1" t="s">
        <v>45</v>
      </c>
      <c r="B37" s="54">
        <v>20</v>
      </c>
      <c r="C37" s="44">
        <v>2</v>
      </c>
      <c r="D37" s="5">
        <f t="shared" si="0"/>
        <v>10</v>
      </c>
      <c r="E37" s="45">
        <f>B37*0.69</f>
        <v>13.799999999999999</v>
      </c>
      <c r="F37" s="3">
        <v>1.38</v>
      </c>
      <c r="G37" s="9">
        <f t="shared" si="1"/>
        <v>10</v>
      </c>
    </row>
    <row r="38" spans="1:9" ht="15.75">
      <c r="A38" s="1" t="s">
        <v>28</v>
      </c>
      <c r="B38" s="54">
        <v>10</v>
      </c>
      <c r="C38" s="44">
        <v>9</v>
      </c>
      <c r="D38" s="5">
        <f t="shared" si="0"/>
        <v>90</v>
      </c>
      <c r="E38" s="45">
        <f>B38*0.7</f>
        <v>7</v>
      </c>
      <c r="F38" s="3">
        <v>6.3</v>
      </c>
      <c r="G38" s="9">
        <f t="shared" si="1"/>
        <v>90</v>
      </c>
    </row>
    <row r="39" spans="1:9" ht="15.75">
      <c r="A39" s="1" t="s">
        <v>29</v>
      </c>
      <c r="B39" s="54">
        <v>24</v>
      </c>
      <c r="C39" s="44">
        <v>20.5</v>
      </c>
      <c r="D39" s="5">
        <f t="shared" si="0"/>
        <v>85.416666666666657</v>
      </c>
      <c r="E39" s="45">
        <f>B39*0.691</f>
        <v>16.584</v>
      </c>
      <c r="F39" s="3">
        <v>14.1</v>
      </c>
      <c r="G39" s="9">
        <f t="shared" si="1"/>
        <v>85.021707670043412</v>
      </c>
    </row>
    <row r="40" spans="1:9" ht="15.75">
      <c r="A40" s="1" t="s">
        <v>30</v>
      </c>
      <c r="B40" s="54">
        <v>43.2</v>
      </c>
      <c r="C40" s="44">
        <v>22.9</v>
      </c>
      <c r="D40" s="5">
        <f t="shared" si="0"/>
        <v>53.009259259259252</v>
      </c>
      <c r="E40" s="45">
        <f>B40*0.69</f>
        <v>29.808</v>
      </c>
      <c r="F40" s="3">
        <v>15.8</v>
      </c>
      <c r="G40" s="9">
        <f t="shared" si="1"/>
        <v>53.005904455179817</v>
      </c>
      <c r="I40" t="s">
        <v>47</v>
      </c>
    </row>
    <row r="41" spans="1:9" ht="15.75">
      <c r="A41" s="1" t="s">
        <v>31</v>
      </c>
      <c r="B41" s="54">
        <v>24</v>
      </c>
      <c r="C41" s="44">
        <v>52.34</v>
      </c>
      <c r="D41" s="5">
        <f t="shared" si="0"/>
        <v>218.08333333333337</v>
      </c>
      <c r="E41" s="45">
        <f>B41*0.69</f>
        <v>16.559999999999999</v>
      </c>
      <c r="F41" s="3">
        <v>36.1</v>
      </c>
      <c r="G41" s="9">
        <f t="shared" si="1"/>
        <v>217.99516908212561</v>
      </c>
    </row>
    <row r="42" spans="1:9" ht="15.75">
      <c r="A42" s="10" t="s">
        <v>46</v>
      </c>
      <c r="B42" s="11">
        <f>SUM(B43:B48)</f>
        <v>64.319999999999993</v>
      </c>
      <c r="C42" s="11">
        <f>SUM(C43:C48)</f>
        <v>101.08600000000001</v>
      </c>
      <c r="D42" s="43">
        <f t="shared" si="0"/>
        <v>157.16106965174131</v>
      </c>
      <c r="E42" s="11">
        <f>SUM(E43:E48)</f>
        <v>44.697599999999994</v>
      </c>
      <c r="F42" s="46">
        <f>SUM(F43:F48)</f>
        <v>70.429999999999993</v>
      </c>
      <c r="G42" s="8">
        <f t="shared" si="1"/>
        <v>157.5699813860252</v>
      </c>
    </row>
    <row r="43" spans="1:9" ht="15.75">
      <c r="A43" s="1" t="s">
        <v>32</v>
      </c>
      <c r="B43" s="47"/>
      <c r="C43" s="47"/>
      <c r="D43" s="48"/>
      <c r="E43" s="45"/>
      <c r="G43" s="9"/>
    </row>
    <row r="44" spans="1:9" ht="15.75">
      <c r="A44" s="1" t="s">
        <v>33</v>
      </c>
      <c r="B44" s="49">
        <v>19.7</v>
      </c>
      <c r="C44" s="47">
        <v>23.44</v>
      </c>
      <c r="D44" s="5">
        <f t="shared" ref="D44:D49" si="3">C44/B44*100</f>
        <v>118.98477157360408</v>
      </c>
      <c r="E44" s="45">
        <f>B44*0.69</f>
        <v>13.592999999999998</v>
      </c>
      <c r="F44" s="3">
        <v>16.184000000000001</v>
      </c>
      <c r="G44" s="9">
        <f t="shared" ref="G44:G49" si="4">F44/E44*100</f>
        <v>119.06128154197016</v>
      </c>
    </row>
    <row r="45" spans="1:9" ht="15.75">
      <c r="A45" s="1" t="s">
        <v>34</v>
      </c>
      <c r="B45" s="49">
        <v>2.12</v>
      </c>
      <c r="C45" s="49">
        <v>1.51</v>
      </c>
      <c r="D45" s="5">
        <f t="shared" si="3"/>
        <v>71.226415094339629</v>
      </c>
      <c r="E45" s="45">
        <f>B45*0.69</f>
        <v>1.4627999999999999</v>
      </c>
      <c r="F45" s="2">
        <v>1.04</v>
      </c>
      <c r="G45" s="9">
        <f t="shared" si="4"/>
        <v>71.096527208094074</v>
      </c>
    </row>
    <row r="46" spans="1:9" ht="15.75">
      <c r="A46" s="1" t="s">
        <v>35</v>
      </c>
      <c r="B46" s="49">
        <v>6.5</v>
      </c>
      <c r="C46" s="49">
        <v>6.1</v>
      </c>
      <c r="D46" s="5">
        <f t="shared" si="3"/>
        <v>93.84615384615384</v>
      </c>
      <c r="E46" s="45">
        <f>B46*0.69</f>
        <v>4.4849999999999994</v>
      </c>
      <c r="F46" s="3">
        <v>4.2300000000000004</v>
      </c>
      <c r="G46" s="9">
        <f t="shared" si="4"/>
        <v>94.314381270903041</v>
      </c>
    </row>
    <row r="47" spans="1:9" ht="15.75">
      <c r="A47" s="1" t="s">
        <v>36</v>
      </c>
      <c r="B47" s="49">
        <v>28</v>
      </c>
      <c r="C47" s="49">
        <v>67.536000000000001</v>
      </c>
      <c r="D47" s="5">
        <f t="shared" si="3"/>
        <v>241.2</v>
      </c>
      <c r="E47" s="45">
        <f>B47*0.6988</f>
        <v>19.566399999999998</v>
      </c>
      <c r="F47" s="3">
        <v>47.235999999999997</v>
      </c>
      <c r="G47" s="9">
        <f t="shared" si="4"/>
        <v>241.4138523182599</v>
      </c>
    </row>
    <row r="48" spans="1:9" ht="15.75">
      <c r="A48" s="1" t="s">
        <v>37</v>
      </c>
      <c r="B48" s="49">
        <v>8</v>
      </c>
      <c r="C48" s="49">
        <v>2.5</v>
      </c>
      <c r="D48" s="5">
        <f t="shared" si="3"/>
        <v>31.25</v>
      </c>
      <c r="E48" s="45">
        <f>B48*0.6988</f>
        <v>5.5903999999999998</v>
      </c>
      <c r="F48" s="3">
        <v>1.74</v>
      </c>
      <c r="G48" s="9">
        <f t="shared" si="4"/>
        <v>31.124785346307959</v>
      </c>
    </row>
    <row r="49" spans="1:7" ht="15.75">
      <c r="A49" s="50" t="s">
        <v>38</v>
      </c>
      <c r="B49" s="55">
        <f>B4+B11+B16+B23+B28+B34+B42</f>
        <v>1004.1800000000001</v>
      </c>
      <c r="C49" s="52">
        <f>C4+C11+C16+C23+C28+C34+C42</f>
        <v>1038.338</v>
      </c>
      <c r="D49" s="43">
        <f t="shared" si="3"/>
        <v>103.40158138979068</v>
      </c>
      <c r="E49" s="11">
        <f>E4+E11+E16+E23+E28+E34+E42</f>
        <v>693.42650000000003</v>
      </c>
      <c r="F49" s="15">
        <f>F4+F11+F16+F23+F28+F34+F42</f>
        <v>716.85199999999998</v>
      </c>
      <c r="G49" s="8">
        <f t="shared" si="4"/>
        <v>103.378223935774</v>
      </c>
    </row>
    <row r="50" spans="1:7" ht="18.75" customHeight="1">
      <c r="A50" s="51"/>
      <c r="B50" s="12"/>
      <c r="C50" s="12"/>
      <c r="D50" s="12"/>
    </row>
    <row r="51" spans="1:7" ht="21.75" customHeight="1">
      <c r="A51" s="58"/>
      <c r="B51" s="58"/>
      <c r="C51" s="58"/>
      <c r="D51" s="58"/>
      <c r="E51" s="58"/>
      <c r="F51" s="58"/>
      <c r="G51" s="58"/>
    </row>
    <row r="52" spans="1:7" ht="15.75">
      <c r="A52" s="40"/>
      <c r="B52" s="40"/>
      <c r="C52" s="40"/>
      <c r="D52" s="13"/>
      <c r="E52" s="13"/>
      <c r="F52" s="13"/>
      <c r="G52" s="13"/>
    </row>
  </sheetData>
  <sheetProtection selectLockedCells="1" selectUnlockedCells="1"/>
  <mergeCells count="3">
    <mergeCell ref="A1:G1"/>
    <mergeCell ref="A2:G2"/>
    <mergeCell ref="A51:G51"/>
  </mergeCells>
  <pageMargins left="0.78749999999999998" right="0.39374999999999999" top="0.39374999999999999" bottom="0.19652777777777777" header="0.51180555555555551" footer="0.51180555555555551"/>
  <pageSetup paperSize="9" scale="91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Инсектиц_</vt:lpstr>
      <vt:lpstr>Гербиц</vt:lpstr>
      <vt:lpstr>Гербиц!Область_печати</vt:lpstr>
      <vt:lpstr>Инсектиц_!Область_печати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Оркотдел1</cp:lastModifiedBy>
  <cp:lastPrinted>2021-05-11T09:20:22Z</cp:lastPrinted>
  <dcterms:created xsi:type="dcterms:W3CDTF">2016-04-21T10:08:08Z</dcterms:created>
  <dcterms:modified xsi:type="dcterms:W3CDTF">2021-07-02T14:05:25Z</dcterms:modified>
</cp:coreProperties>
</file>