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3130" windowHeight="11955"/>
  </bookViews>
  <sheets>
    <sheet name="прил9" sheetId="1" r:id="rId1"/>
    <sheet name="прил13" sheetId="3" state="hidden" r:id="rId2"/>
    <sheet name="прил15" sheetId="6" state="hidden" r:id="rId3"/>
  </sheets>
  <calcPr calcId="145621" iterate="1" iterateDelta="1E-4"/>
</workbook>
</file>

<file path=xl/calcChain.xml><?xml version="1.0" encoding="utf-8"?>
<calcChain xmlns="http://schemas.openxmlformats.org/spreadsheetml/2006/main">
  <c r="F389" i="1" l="1"/>
  <c r="G389" i="1"/>
  <c r="H389" i="1"/>
  <c r="F387" i="1"/>
  <c r="G387" i="1"/>
  <c r="H387" i="1"/>
  <c r="E318" i="1"/>
  <c r="F317" i="1"/>
  <c r="G317" i="1"/>
  <c r="H317" i="1"/>
  <c r="F318" i="1"/>
  <c r="G318" i="1"/>
  <c r="G310" i="1" s="1"/>
  <c r="I238" i="1"/>
  <c r="I240" i="1"/>
  <c r="G241" i="1"/>
  <c r="F240" i="1"/>
  <c r="G240" i="1"/>
  <c r="H240" i="1"/>
  <c r="G239" i="1"/>
  <c r="F238" i="1"/>
  <c r="G238" i="1"/>
  <c r="H238" i="1"/>
  <c r="H73" i="1" s="1"/>
  <c r="G197" i="1"/>
  <c r="G196" i="1"/>
  <c r="H196" i="1"/>
  <c r="F196" i="1"/>
  <c r="F197" i="1"/>
  <c r="G76" i="1"/>
  <c r="G74" i="1"/>
  <c r="F75" i="1"/>
  <c r="G75" i="1"/>
  <c r="H75" i="1"/>
  <c r="G73" i="1"/>
  <c r="E74" i="1"/>
  <c r="E76" i="1"/>
  <c r="G199" i="1"/>
  <c r="G198" i="1"/>
  <c r="H198" i="1"/>
  <c r="F198" i="1"/>
  <c r="F73" i="1" l="1"/>
  <c r="E199" i="1"/>
  <c r="E197" i="1"/>
  <c r="E241" i="1"/>
  <c r="E239" i="1"/>
  <c r="E91" i="1"/>
  <c r="F107" i="1"/>
  <c r="G107" i="1"/>
  <c r="H107" i="1"/>
  <c r="F106" i="1"/>
  <c r="G106" i="1"/>
  <c r="H106" i="1"/>
  <c r="F105" i="1"/>
  <c r="G105" i="1"/>
  <c r="H105" i="1"/>
  <c r="F104" i="1"/>
  <c r="G104" i="1"/>
  <c r="H104" i="1"/>
  <c r="H103" i="1" s="1"/>
  <c r="E107" i="1"/>
  <c r="G98" i="1"/>
  <c r="H98" i="1"/>
  <c r="G96" i="1"/>
  <c r="H96" i="1"/>
  <c r="F99" i="1"/>
  <c r="F98" i="1"/>
  <c r="F97" i="1"/>
  <c r="F96" i="1"/>
  <c r="D318" i="1"/>
  <c r="F310" i="1"/>
  <c r="G320" i="1"/>
  <c r="J320" i="1" s="1"/>
  <c r="F319" i="1"/>
  <c r="F311" i="1" s="1"/>
  <c r="G319" i="1"/>
  <c r="G311" i="1" s="1"/>
  <c r="H319" i="1"/>
  <c r="H311" i="1" s="1"/>
  <c r="E320" i="1"/>
  <c r="E312" i="1" s="1"/>
  <c r="E310" i="1"/>
  <c r="D84" i="1"/>
  <c r="E99" i="1"/>
  <c r="D88" i="1"/>
  <c r="F88" i="1"/>
  <c r="E88" i="1"/>
  <c r="G88" i="1"/>
  <c r="H88" i="1"/>
  <c r="I88" i="1" s="1"/>
  <c r="D89" i="1"/>
  <c r="K358" i="1"/>
  <c r="J358" i="1"/>
  <c r="F324" i="1"/>
  <c r="G324" i="1"/>
  <c r="H324" i="1"/>
  <c r="H323" i="1" s="1"/>
  <c r="E181" i="1"/>
  <c r="E174" i="1"/>
  <c r="F174" i="1"/>
  <c r="F117" i="1"/>
  <c r="K311" i="1" l="1"/>
  <c r="G312" i="1"/>
  <c r="J312" i="1" s="1"/>
  <c r="J310" i="1"/>
  <c r="K319" i="1"/>
  <c r="J318" i="1"/>
  <c r="K380" i="1"/>
  <c r="K382" i="1"/>
  <c r="J380" i="1"/>
  <c r="J381" i="1"/>
  <c r="J382" i="1"/>
  <c r="I380" i="1"/>
  <c r="I382" i="1"/>
  <c r="K301" i="1"/>
  <c r="K303" i="1"/>
  <c r="J304" i="1"/>
  <c r="J301" i="1"/>
  <c r="J302" i="1"/>
  <c r="J303" i="1"/>
  <c r="I301" i="1"/>
  <c r="I303" i="1"/>
  <c r="K231" i="1"/>
  <c r="K233" i="1"/>
  <c r="J231" i="1"/>
  <c r="J232" i="1"/>
  <c r="J233" i="1"/>
  <c r="J234" i="1"/>
  <c r="I231" i="1"/>
  <c r="I233" i="1"/>
  <c r="G128" i="1"/>
  <c r="E126" i="1"/>
  <c r="F125" i="1"/>
  <c r="F127" i="1"/>
  <c r="E89" i="1"/>
  <c r="E90" i="1"/>
  <c r="D98" i="1"/>
  <c r="D96" i="1"/>
  <c r="E97" i="1"/>
  <c r="E98" i="1"/>
  <c r="E96" i="1"/>
  <c r="E117" i="1"/>
  <c r="E198" i="1"/>
  <c r="E196" i="1"/>
  <c r="D82" i="1"/>
  <c r="E317" i="1"/>
  <c r="E324" i="1"/>
  <c r="E319" i="1"/>
  <c r="E311" i="1" s="1"/>
  <c r="J311" i="1" s="1"/>
  <c r="E105" i="1"/>
  <c r="E106" i="1"/>
  <c r="E104" i="1"/>
  <c r="J319" i="1" l="1"/>
  <c r="E240" i="1"/>
  <c r="E238" i="1"/>
  <c r="D324" i="1" l="1"/>
  <c r="D42" i="1" s="1"/>
  <c r="H391" i="1"/>
  <c r="H392" i="1"/>
  <c r="G391" i="1"/>
  <c r="G392" i="1"/>
  <c r="F390" i="1"/>
  <c r="F391" i="1"/>
  <c r="F392" i="1"/>
  <c r="E391" i="1"/>
  <c r="E392" i="1"/>
  <c r="F404" i="1"/>
  <c r="F388" i="1" s="1"/>
  <c r="D320" i="1"/>
  <c r="D312" i="1" s="1"/>
  <c r="D321" i="1"/>
  <c r="D313" i="1" s="1"/>
  <c r="D322" i="1"/>
  <c r="D314" i="1" s="1"/>
  <c r="D310" i="1"/>
  <c r="D319" i="1"/>
  <c r="D317" i="1"/>
  <c r="H379" i="1"/>
  <c r="D379" i="1"/>
  <c r="G86" i="1"/>
  <c r="G70" i="1" s="1"/>
  <c r="H85" i="1"/>
  <c r="H69" i="1" s="1"/>
  <c r="G85" i="1"/>
  <c r="G69" i="1" s="1"/>
  <c r="E86" i="1"/>
  <c r="E70" i="1" s="1"/>
  <c r="F86" i="1"/>
  <c r="F70" i="1" s="1"/>
  <c r="E85" i="1"/>
  <c r="E69" i="1" s="1"/>
  <c r="F85" i="1"/>
  <c r="F69" i="1" s="1"/>
  <c r="F84" i="1"/>
  <c r="F68" i="1" s="1"/>
  <c r="F82" i="1"/>
  <c r="F66" i="1" s="1"/>
  <c r="D66" i="1"/>
  <c r="D68" i="1"/>
  <c r="D85" i="1"/>
  <c r="D69" i="1" s="1"/>
  <c r="G89" i="1"/>
  <c r="H89" i="1"/>
  <c r="G90" i="1"/>
  <c r="H90" i="1"/>
  <c r="G91" i="1"/>
  <c r="H91" i="1"/>
  <c r="F89" i="1"/>
  <c r="F90" i="1"/>
  <c r="D90" i="1"/>
  <c r="D240" i="1"/>
  <c r="D238" i="1"/>
  <c r="H300" i="1"/>
  <c r="D300" i="1"/>
  <c r="D197" i="1"/>
  <c r="D74" i="1" s="1"/>
  <c r="D58" i="1" s="1"/>
  <c r="D198" i="1"/>
  <c r="D199" i="1"/>
  <c r="D76" i="1" s="1"/>
  <c r="D200" i="1"/>
  <c r="D77" i="1" s="1"/>
  <c r="D201" i="1"/>
  <c r="D196" i="1"/>
  <c r="H230" i="1"/>
  <c r="D230" i="1"/>
  <c r="H167" i="1"/>
  <c r="D167" i="1"/>
  <c r="H127" i="1"/>
  <c r="H83" i="1" s="1"/>
  <c r="H67" i="1" s="1"/>
  <c r="H126" i="1"/>
  <c r="H82" i="1" s="1"/>
  <c r="H66" i="1" s="1"/>
  <c r="H125" i="1"/>
  <c r="H81" i="1" s="1"/>
  <c r="H65" i="1" s="1"/>
  <c r="G127" i="1"/>
  <c r="G83" i="1" s="1"/>
  <c r="G67" i="1" s="1"/>
  <c r="G126" i="1"/>
  <c r="G82" i="1" s="1"/>
  <c r="G66" i="1" s="1"/>
  <c r="G125" i="1"/>
  <c r="G81" i="1" s="1"/>
  <c r="G65" i="1" s="1"/>
  <c r="F83" i="1"/>
  <c r="F67" i="1" s="1"/>
  <c r="F81" i="1"/>
  <c r="F65" i="1" s="1"/>
  <c r="E127" i="1"/>
  <c r="E82" i="1"/>
  <c r="E66" i="1" s="1"/>
  <c r="E125" i="1"/>
  <c r="D127" i="1"/>
  <c r="D125" i="1"/>
  <c r="D311" i="1" l="1"/>
  <c r="I311" i="1" s="1"/>
  <c r="I319" i="1"/>
  <c r="D73" i="1"/>
  <c r="D81" i="1"/>
  <c r="E75" i="1"/>
  <c r="E83" i="1"/>
  <c r="E67" i="1" s="1"/>
  <c r="E65" i="1"/>
  <c r="E81" i="1"/>
  <c r="E73" i="1"/>
  <c r="E57" i="1" s="1"/>
  <c r="D75" i="1"/>
  <c r="D83" i="1"/>
  <c r="D67" i="1" s="1"/>
  <c r="D65" i="1"/>
  <c r="I379" i="1"/>
  <c r="I300" i="1"/>
  <c r="I230" i="1"/>
  <c r="I167" i="1"/>
  <c r="E89" i="3" l="1"/>
  <c r="E88" i="3"/>
  <c r="E83" i="3"/>
  <c r="E73" i="3"/>
  <c r="E74" i="3"/>
  <c r="E70" i="3"/>
  <c r="E68" i="3"/>
  <c r="E62" i="3"/>
  <c r="E60" i="3"/>
  <c r="E58" i="3"/>
  <c r="E57" i="3"/>
  <c r="E53" i="3"/>
  <c r="E52" i="3"/>
  <c r="E51" i="3"/>
  <c r="E50" i="3"/>
  <c r="E49" i="3"/>
  <c r="E48" i="3"/>
  <c r="E47" i="3"/>
  <c r="E45" i="3"/>
  <c r="E44" i="3"/>
  <c r="E43" i="3"/>
  <c r="E42" i="3"/>
  <c r="E41" i="3"/>
  <c r="E37" i="3"/>
  <c r="E36" i="3"/>
  <c r="E34" i="3"/>
  <c r="E33" i="3"/>
  <c r="E32" i="3"/>
  <c r="E31" i="3"/>
  <c r="E29" i="3"/>
  <c r="E28" i="3"/>
  <c r="E23" i="3"/>
  <c r="E22" i="3"/>
  <c r="E21" i="3"/>
  <c r="E20" i="3"/>
  <c r="E19" i="3"/>
  <c r="E14" i="3"/>
  <c r="E12" i="3"/>
  <c r="H95" i="1" l="1"/>
  <c r="D95" i="1"/>
  <c r="H223" i="1" l="1"/>
  <c r="H209" i="1"/>
  <c r="E40" i="3"/>
  <c r="E39" i="3"/>
  <c r="H406" i="1" l="1"/>
  <c r="H390" i="1" s="1"/>
  <c r="G406" i="1"/>
  <c r="G390" i="1" s="1"/>
  <c r="E406" i="1"/>
  <c r="E390" i="1" s="1"/>
  <c r="H405" i="1"/>
  <c r="G405" i="1"/>
  <c r="F405" i="1"/>
  <c r="E405" i="1"/>
  <c r="E389" i="1" s="1"/>
  <c r="D405" i="1"/>
  <c r="D389" i="1" s="1"/>
  <c r="H404" i="1"/>
  <c r="H388" i="1" s="1"/>
  <c r="G404" i="1"/>
  <c r="G388" i="1" s="1"/>
  <c r="E404" i="1"/>
  <c r="E388" i="1" s="1"/>
  <c r="H403" i="1"/>
  <c r="G403" i="1"/>
  <c r="F403" i="1"/>
  <c r="E403" i="1"/>
  <c r="E387" i="1" s="1"/>
  <c r="D403" i="1"/>
  <c r="D387" i="1" s="1"/>
  <c r="D27" i="1" s="1"/>
  <c r="D11" i="1" s="1"/>
  <c r="E75" i="3"/>
  <c r="E54" i="3"/>
  <c r="J428" i="1"/>
  <c r="K427" i="1"/>
  <c r="J427" i="1"/>
  <c r="I427" i="1"/>
  <c r="J426" i="1"/>
  <c r="K425" i="1"/>
  <c r="J425" i="1"/>
  <c r="I425" i="1"/>
  <c r="J413" i="1"/>
  <c r="K412" i="1"/>
  <c r="J412" i="1"/>
  <c r="I412" i="1"/>
  <c r="J411" i="1"/>
  <c r="K410" i="1"/>
  <c r="J410" i="1"/>
  <c r="I410" i="1"/>
  <c r="J297" i="1"/>
  <c r="K296" i="1"/>
  <c r="J296" i="1"/>
  <c r="I296" i="1"/>
  <c r="J295" i="1"/>
  <c r="K294" i="1"/>
  <c r="J294" i="1"/>
  <c r="I294" i="1"/>
  <c r="J290" i="1"/>
  <c r="K289" i="1"/>
  <c r="J289" i="1"/>
  <c r="I289" i="1"/>
  <c r="J288" i="1"/>
  <c r="K287" i="1"/>
  <c r="J287" i="1"/>
  <c r="I287" i="1"/>
  <c r="J283" i="1"/>
  <c r="K282" i="1"/>
  <c r="J282" i="1"/>
  <c r="I282" i="1"/>
  <c r="J281" i="1"/>
  <c r="K280" i="1"/>
  <c r="J280" i="1"/>
  <c r="I280" i="1"/>
  <c r="J276" i="1"/>
  <c r="K275" i="1"/>
  <c r="J275" i="1"/>
  <c r="I275" i="1"/>
  <c r="J274" i="1"/>
  <c r="K273" i="1"/>
  <c r="J273" i="1"/>
  <c r="I273" i="1"/>
  <c r="J269" i="1"/>
  <c r="K268" i="1"/>
  <c r="J268" i="1"/>
  <c r="I268" i="1"/>
  <c r="J267" i="1"/>
  <c r="K266" i="1"/>
  <c r="J266" i="1"/>
  <c r="I266" i="1"/>
  <c r="J262" i="1"/>
  <c r="K261" i="1"/>
  <c r="J261" i="1"/>
  <c r="I261" i="1"/>
  <c r="J260" i="1"/>
  <c r="K259" i="1"/>
  <c r="J259" i="1"/>
  <c r="I259" i="1"/>
  <c r="J255" i="1"/>
  <c r="K254" i="1"/>
  <c r="J254" i="1"/>
  <c r="I254" i="1"/>
  <c r="J253" i="1"/>
  <c r="K252" i="1"/>
  <c r="J252" i="1"/>
  <c r="I252" i="1"/>
  <c r="J248" i="1"/>
  <c r="K247" i="1"/>
  <c r="J247" i="1"/>
  <c r="I247" i="1"/>
  <c r="J246" i="1"/>
  <c r="K245" i="1"/>
  <c r="J245" i="1"/>
  <c r="I245" i="1"/>
  <c r="I229" i="1"/>
  <c r="J227" i="1"/>
  <c r="K226" i="1"/>
  <c r="J226" i="1"/>
  <c r="I226" i="1"/>
  <c r="J225" i="1"/>
  <c r="K224" i="1"/>
  <c r="J224" i="1"/>
  <c r="I224" i="1"/>
  <c r="J220" i="1"/>
  <c r="K219" i="1"/>
  <c r="J219" i="1"/>
  <c r="I219" i="1"/>
  <c r="J218" i="1"/>
  <c r="K217" i="1"/>
  <c r="J217" i="1"/>
  <c r="I217" i="1"/>
  <c r="I215" i="1"/>
  <c r="J213" i="1"/>
  <c r="K212" i="1"/>
  <c r="J212" i="1"/>
  <c r="I212" i="1"/>
  <c r="J211" i="1"/>
  <c r="K210" i="1"/>
  <c r="J210" i="1"/>
  <c r="I210" i="1"/>
  <c r="J206" i="1"/>
  <c r="K205" i="1"/>
  <c r="J205" i="1"/>
  <c r="I205" i="1"/>
  <c r="J204" i="1"/>
  <c r="K203" i="1"/>
  <c r="J203" i="1"/>
  <c r="I203" i="1"/>
  <c r="J192" i="1"/>
  <c r="K191" i="1"/>
  <c r="J191" i="1"/>
  <c r="I191" i="1"/>
  <c r="J190" i="1"/>
  <c r="K189" i="1"/>
  <c r="J189" i="1"/>
  <c r="I189" i="1"/>
  <c r="K161" i="1"/>
  <c r="J161" i="1"/>
  <c r="I161" i="1"/>
  <c r="K154" i="1"/>
  <c r="J154" i="1"/>
  <c r="I154" i="1"/>
  <c r="J149" i="1"/>
  <c r="K148" i="1"/>
  <c r="J148" i="1"/>
  <c r="I148" i="1"/>
  <c r="J147" i="1"/>
  <c r="K146" i="1"/>
  <c r="J146" i="1"/>
  <c r="I146" i="1"/>
  <c r="J142" i="1"/>
  <c r="K141" i="1"/>
  <c r="J141" i="1"/>
  <c r="I141" i="1"/>
  <c r="J140" i="1"/>
  <c r="K139" i="1"/>
  <c r="J139" i="1"/>
  <c r="I139" i="1"/>
  <c r="J135" i="1"/>
  <c r="K134" i="1"/>
  <c r="J134" i="1"/>
  <c r="I134" i="1"/>
  <c r="J133" i="1"/>
  <c r="K132" i="1"/>
  <c r="J132" i="1"/>
  <c r="I132" i="1"/>
  <c r="H43" i="1"/>
  <c r="E43" i="1"/>
  <c r="J90" i="1" l="1"/>
  <c r="J89" i="1"/>
  <c r="J88" i="1"/>
  <c r="G43" i="1"/>
  <c r="J43" i="1" s="1"/>
  <c r="J406" i="1"/>
  <c r="H23" i="1" l="1"/>
  <c r="D23" i="1"/>
  <c r="H55" i="1"/>
  <c r="D55" i="1"/>
  <c r="H53" i="1"/>
  <c r="H45" i="1" s="1"/>
  <c r="G53" i="1"/>
  <c r="F53" i="1"/>
  <c r="F22" i="1" s="1"/>
  <c r="E53" i="1"/>
  <c r="E45" i="1" s="1"/>
  <c r="H51" i="1"/>
  <c r="G51" i="1"/>
  <c r="F51" i="1"/>
  <c r="F20" i="1" s="1"/>
  <c r="E51" i="1"/>
  <c r="H52" i="1"/>
  <c r="G52" i="1"/>
  <c r="F52" i="1"/>
  <c r="F44" i="1" s="1"/>
  <c r="E52" i="1"/>
  <c r="E44" i="1" s="1"/>
  <c r="H50" i="1"/>
  <c r="G50" i="1"/>
  <c r="F50" i="1"/>
  <c r="E50" i="1"/>
  <c r="D53" i="1"/>
  <c r="D22" i="1" s="1"/>
  <c r="D52" i="1"/>
  <c r="D44" i="1" s="1"/>
  <c r="D51" i="1"/>
  <c r="D20" i="1" s="1"/>
  <c r="D50" i="1"/>
  <c r="J390" i="1"/>
  <c r="H400" i="1"/>
  <c r="G400" i="1"/>
  <c r="F400" i="1"/>
  <c r="E400" i="1"/>
  <c r="H398" i="1"/>
  <c r="G398" i="1"/>
  <c r="F398" i="1"/>
  <c r="E398" i="1"/>
  <c r="F397" i="1"/>
  <c r="F395" i="1"/>
  <c r="D408" i="1"/>
  <c r="D407" i="1"/>
  <c r="D406" i="1"/>
  <c r="D390" i="1" s="1"/>
  <c r="D404" i="1"/>
  <c r="D388" i="1" s="1"/>
  <c r="D309" i="1"/>
  <c r="D308" i="1" s="1"/>
  <c r="H424" i="1"/>
  <c r="D424" i="1"/>
  <c r="H409" i="1"/>
  <c r="D409" i="1"/>
  <c r="H402" i="1"/>
  <c r="D402" i="1"/>
  <c r="D293" i="1"/>
  <c r="H293" i="1"/>
  <c r="G201" i="1"/>
  <c r="G78" i="1" s="1"/>
  <c r="H200" i="1"/>
  <c r="H77" i="1" s="1"/>
  <c r="G200" i="1"/>
  <c r="G77" i="1" s="1"/>
  <c r="H199" i="1"/>
  <c r="H197" i="1"/>
  <c r="H74" i="1" s="1"/>
  <c r="F201" i="1"/>
  <c r="F78" i="1" s="1"/>
  <c r="E201" i="1"/>
  <c r="E78" i="1" s="1"/>
  <c r="F200" i="1"/>
  <c r="F77" i="1" s="1"/>
  <c r="E200" i="1"/>
  <c r="E77" i="1" s="1"/>
  <c r="F199" i="1"/>
  <c r="F76" i="1" s="1"/>
  <c r="F74" i="1"/>
  <c r="H216" i="1"/>
  <c r="D216" i="1"/>
  <c r="D49" i="1" l="1"/>
  <c r="D400" i="1"/>
  <c r="D392" i="1"/>
  <c r="D399" i="1"/>
  <c r="D391" i="1"/>
  <c r="H195" i="1"/>
  <c r="I293" i="1"/>
  <c r="H395" i="1"/>
  <c r="I403" i="1"/>
  <c r="H397" i="1"/>
  <c r="I405" i="1"/>
  <c r="H49" i="1"/>
  <c r="H44" i="1"/>
  <c r="I216" i="1"/>
  <c r="I196" i="1"/>
  <c r="I198" i="1"/>
  <c r="I201" i="1"/>
  <c r="I402" i="1"/>
  <c r="K403" i="1"/>
  <c r="J403" i="1"/>
  <c r="J388" i="1"/>
  <c r="J404" i="1"/>
  <c r="K405" i="1"/>
  <c r="J405" i="1"/>
  <c r="J50" i="1"/>
  <c r="G44" i="1"/>
  <c r="J44" i="1" s="1"/>
  <c r="J52" i="1"/>
  <c r="J53" i="1"/>
  <c r="G45" i="1"/>
  <c r="J45" i="1" s="1"/>
  <c r="J197" i="1"/>
  <c r="J199" i="1"/>
  <c r="I409" i="1"/>
  <c r="I424" i="1"/>
  <c r="J398" i="1"/>
  <c r="J51" i="1"/>
  <c r="K198" i="1"/>
  <c r="J198" i="1"/>
  <c r="J196" i="1"/>
  <c r="K196" i="1"/>
  <c r="H394" i="1"/>
  <c r="D395" i="1"/>
  <c r="D397" i="1"/>
  <c r="E395" i="1"/>
  <c r="G395" i="1"/>
  <c r="E396" i="1"/>
  <c r="G396" i="1"/>
  <c r="E397" i="1"/>
  <c r="G397" i="1"/>
  <c r="I387" i="1"/>
  <c r="I389" i="1"/>
  <c r="D386" i="1"/>
  <c r="D396" i="1"/>
  <c r="D398" i="1"/>
  <c r="F396" i="1"/>
  <c r="H396" i="1"/>
  <c r="K387" i="1" l="1"/>
  <c r="J387" i="1"/>
  <c r="I397" i="1"/>
  <c r="I395" i="1"/>
  <c r="J397" i="1"/>
  <c r="K397" i="1"/>
  <c r="J395" i="1"/>
  <c r="K395" i="1"/>
  <c r="K389" i="1"/>
  <c r="J389" i="1"/>
  <c r="J396" i="1"/>
  <c r="H386" i="1"/>
  <c r="I386" i="1" s="1"/>
  <c r="D394" i="1"/>
  <c r="I394" i="1" s="1"/>
  <c r="I373" i="1"/>
  <c r="I366" i="1"/>
  <c r="I359" i="1"/>
  <c r="I324" i="1" s="1"/>
  <c r="I352" i="1"/>
  <c r="I345" i="1"/>
  <c r="I338" i="1"/>
  <c r="I331" i="1"/>
  <c r="K373" i="1"/>
  <c r="J373" i="1"/>
  <c r="H372" i="1"/>
  <c r="D372" i="1"/>
  <c r="H35" i="1"/>
  <c r="E128" i="1"/>
  <c r="E84" i="1" s="1"/>
  <c r="G36" i="1"/>
  <c r="E36" i="1"/>
  <c r="E38" i="1" l="1"/>
  <c r="E68" i="1"/>
  <c r="E30" i="1"/>
  <c r="G38" i="1"/>
  <c r="G84" i="1"/>
  <c r="G68" i="1" s="1"/>
  <c r="J126" i="1"/>
  <c r="J128" i="1"/>
  <c r="E22" i="1"/>
  <c r="E20" i="1"/>
  <c r="I372" i="1"/>
  <c r="I317" i="1"/>
  <c r="J84" i="1" l="1"/>
  <c r="J68" i="1"/>
  <c r="J82" i="1"/>
  <c r="J66" i="1"/>
  <c r="H19" i="1"/>
  <c r="G20" i="1"/>
  <c r="J20" i="1" s="1"/>
  <c r="J36" i="1"/>
  <c r="G22" i="1"/>
  <c r="J22" i="1" s="1"/>
  <c r="J38" i="1"/>
  <c r="G58" i="1" l="1"/>
  <c r="H286" i="1"/>
  <c r="D286" i="1"/>
  <c r="H279" i="1"/>
  <c r="D279" i="1"/>
  <c r="H272" i="1"/>
  <c r="D272" i="1"/>
  <c r="H265" i="1"/>
  <c r="D265" i="1"/>
  <c r="H258" i="1"/>
  <c r="D258" i="1"/>
  <c r="H251" i="1"/>
  <c r="D251" i="1"/>
  <c r="H244" i="1"/>
  <c r="D244" i="1"/>
  <c r="D223" i="1"/>
  <c r="D209" i="1"/>
  <c r="H202" i="1"/>
  <c r="D202" i="1"/>
  <c r="D195" i="1"/>
  <c r="H130" i="1"/>
  <c r="H128" i="1"/>
  <c r="H37" i="1"/>
  <c r="G37" i="1"/>
  <c r="G35" i="1"/>
  <c r="E35" i="1"/>
  <c r="D130" i="1"/>
  <c r="D35" i="1"/>
  <c r="H78" i="1" l="1"/>
  <c r="H86" i="1"/>
  <c r="H70" i="1" s="1"/>
  <c r="D86" i="1"/>
  <c r="D70" i="1" s="1"/>
  <c r="D78" i="1"/>
  <c r="H84" i="1"/>
  <c r="H68" i="1" s="1"/>
  <c r="H76" i="1"/>
  <c r="D237" i="1"/>
  <c r="D37" i="1"/>
  <c r="D21" i="1" s="1"/>
  <c r="F35" i="1"/>
  <c r="F19" i="1" s="1"/>
  <c r="H38" i="1"/>
  <c r="H22" i="1" s="1"/>
  <c r="D40" i="1"/>
  <c r="D24" i="1" s="1"/>
  <c r="E37" i="1"/>
  <c r="E21" i="1" s="1"/>
  <c r="F37" i="1"/>
  <c r="F21" i="1" s="1"/>
  <c r="H36" i="1"/>
  <c r="H20" i="1" s="1"/>
  <c r="H40" i="1"/>
  <c r="H24" i="1" s="1"/>
  <c r="D30" i="1"/>
  <c r="D28" i="1"/>
  <c r="F30" i="1"/>
  <c r="F28" i="1"/>
  <c r="H30" i="1"/>
  <c r="H14" i="1" s="1"/>
  <c r="H28" i="1"/>
  <c r="H12" i="1" s="1"/>
  <c r="D31" i="1"/>
  <c r="H31" i="1"/>
  <c r="D29" i="1"/>
  <c r="D13" i="1" s="1"/>
  <c r="H27" i="1"/>
  <c r="H237" i="1"/>
  <c r="I125" i="1"/>
  <c r="I195" i="1"/>
  <c r="I209" i="1"/>
  <c r="I237" i="1"/>
  <c r="I244" i="1"/>
  <c r="I258" i="1"/>
  <c r="I272" i="1"/>
  <c r="I286" i="1"/>
  <c r="I202" i="1"/>
  <c r="I223" i="1"/>
  <c r="I251" i="1"/>
  <c r="I265" i="1"/>
  <c r="I279" i="1"/>
  <c r="I37" i="1"/>
  <c r="I127" i="1"/>
  <c r="K127" i="1"/>
  <c r="J127" i="1"/>
  <c r="K125" i="1"/>
  <c r="J125" i="1"/>
  <c r="J241" i="1"/>
  <c r="J240" i="1"/>
  <c r="J238" i="1"/>
  <c r="E28" i="1"/>
  <c r="E12" i="1" s="1"/>
  <c r="J239" i="1"/>
  <c r="H21" i="1"/>
  <c r="J37" i="1"/>
  <c r="E14" i="1"/>
  <c r="E60" i="1"/>
  <c r="G28" i="1"/>
  <c r="E27" i="1"/>
  <c r="D32" i="1"/>
  <c r="E29" i="1"/>
  <c r="E13" i="1" s="1"/>
  <c r="H124" i="1"/>
  <c r="K37" i="1" l="1"/>
  <c r="I21" i="1"/>
  <c r="G21" i="1"/>
  <c r="K21" i="1" s="1"/>
  <c r="I81" i="1"/>
  <c r="I65" i="1"/>
  <c r="D19" i="1"/>
  <c r="I19" i="1" s="1"/>
  <c r="I35" i="1"/>
  <c r="I83" i="1"/>
  <c r="I67" i="1"/>
  <c r="K67" i="1"/>
  <c r="J67" i="1"/>
  <c r="K81" i="1"/>
  <c r="K65" i="1"/>
  <c r="G19" i="1"/>
  <c r="K19" i="1" s="1"/>
  <c r="K35" i="1"/>
  <c r="J81" i="1"/>
  <c r="J65" i="1"/>
  <c r="E19" i="1"/>
  <c r="J35" i="1"/>
  <c r="J74" i="1"/>
  <c r="H32" i="1"/>
  <c r="I78" i="1"/>
  <c r="J21" i="1"/>
  <c r="I27" i="1"/>
  <c r="I73" i="1"/>
  <c r="G30" i="1"/>
  <c r="J76" i="1"/>
  <c r="G12" i="1"/>
  <c r="J12" i="1" s="1"/>
  <c r="J28" i="1"/>
  <c r="H29" i="1"/>
  <c r="H13" i="1" s="1"/>
  <c r="I75" i="1"/>
  <c r="G29" i="1"/>
  <c r="G13" i="1" s="1"/>
  <c r="J75" i="1"/>
  <c r="G27" i="1"/>
  <c r="J27" i="1" s="1"/>
  <c r="J73" i="1"/>
  <c r="F29" i="1"/>
  <c r="F13" i="1" s="1"/>
  <c r="K75" i="1"/>
  <c r="F27" i="1"/>
  <c r="K73" i="1"/>
  <c r="H145" i="1"/>
  <c r="K83" i="1" l="1"/>
  <c r="J83" i="1"/>
  <c r="J19" i="1"/>
  <c r="H16" i="1"/>
  <c r="I32" i="1"/>
  <c r="G14" i="1"/>
  <c r="J14" i="1" s="1"/>
  <c r="J30" i="1"/>
  <c r="I29" i="1"/>
  <c r="J29" i="1"/>
  <c r="K27" i="1"/>
  <c r="K29" i="1"/>
  <c r="D16" i="1" l="1"/>
  <c r="D34" i="1"/>
  <c r="H34" i="1"/>
  <c r="I34" i="1" l="1"/>
  <c r="H26" i="1"/>
  <c r="D26" i="1"/>
  <c r="D181" i="1"/>
  <c r="D174" i="1"/>
  <c r="I26" i="1" l="1"/>
  <c r="J324" i="1" l="1"/>
  <c r="K324" i="1"/>
  <c r="K366" i="1"/>
  <c r="K359" i="1"/>
  <c r="K352" i="1"/>
  <c r="K345" i="1"/>
  <c r="K338" i="1"/>
  <c r="K331" i="1"/>
  <c r="J331" i="1" l="1"/>
  <c r="J338" i="1"/>
  <c r="J345" i="1"/>
  <c r="J352" i="1"/>
  <c r="J359" i="1"/>
  <c r="J366" i="1"/>
  <c r="H131" i="1" l="1"/>
  <c r="H188" i="1"/>
  <c r="H138" i="1"/>
  <c r="K317" i="1" l="1"/>
  <c r="J317" i="1"/>
  <c r="D145" i="1" l="1"/>
  <c r="I145" i="1" s="1"/>
  <c r="D138" i="1"/>
  <c r="I138" i="1" s="1"/>
  <c r="D131" i="1"/>
  <c r="I131" i="1" s="1"/>
  <c r="D124" i="1" l="1"/>
  <c r="I124" i="1" s="1"/>
  <c r="H330" i="1" l="1"/>
  <c r="H337" i="1"/>
  <c r="H344" i="1"/>
  <c r="H351" i="1"/>
  <c r="H365" i="1"/>
  <c r="H153" i="1"/>
  <c r="H42" i="1" l="1"/>
  <c r="H11" i="1" s="1"/>
  <c r="H160" i="1"/>
  <c r="H18" i="1"/>
  <c r="H309" i="1"/>
  <c r="H316" i="1"/>
  <c r="H87" i="1"/>
  <c r="H10" i="1" l="1"/>
  <c r="H41" i="1"/>
  <c r="H62" i="1"/>
  <c r="H308" i="1"/>
  <c r="D365" i="1"/>
  <c r="I365" i="1" s="1"/>
  <c r="D358" i="1"/>
  <c r="I358" i="1" s="1"/>
  <c r="D351" i="1"/>
  <c r="I351" i="1" s="1"/>
  <c r="D344" i="1"/>
  <c r="I344" i="1" s="1"/>
  <c r="D337" i="1"/>
  <c r="I337" i="1" s="1"/>
  <c r="D330" i="1"/>
  <c r="I330" i="1" s="1"/>
  <c r="D188" i="1"/>
  <c r="I188" i="1" s="1"/>
  <c r="D160" i="1"/>
  <c r="I160" i="1" s="1"/>
  <c r="D153" i="1"/>
  <c r="I153" i="1" s="1"/>
  <c r="H61" i="1" l="1"/>
  <c r="H58" i="1"/>
  <c r="H59" i="1"/>
  <c r="H64" i="1" l="1"/>
  <c r="H80" i="1"/>
  <c r="H57" i="1" l="1"/>
  <c r="H72" i="1"/>
  <c r="D60" i="1"/>
  <c r="H56" i="1" l="1"/>
  <c r="F58" i="1"/>
  <c r="E58" i="1"/>
  <c r="F60" i="1"/>
  <c r="F309" i="1" l="1"/>
  <c r="G309" i="1"/>
  <c r="E309" i="1"/>
  <c r="E59" i="1"/>
  <c r="F59" i="1"/>
  <c r="E42" i="1"/>
  <c r="E11" i="1" s="1"/>
  <c r="F42" i="1"/>
  <c r="F11" i="1" s="1"/>
  <c r="G42" i="1"/>
  <c r="G11" i="1" s="1"/>
  <c r="K42" i="1" l="1"/>
  <c r="J42" i="1"/>
  <c r="K309" i="1"/>
  <c r="J309" i="1"/>
  <c r="F57" i="1" l="1"/>
  <c r="D61" i="1" l="1"/>
  <c r="D59" i="1" l="1"/>
  <c r="I59" i="1" s="1"/>
  <c r="D18" i="1" l="1"/>
  <c r="I18" i="1" s="1"/>
  <c r="D316" i="1"/>
  <c r="I316" i="1" s="1"/>
  <c r="D323" i="1"/>
  <c r="I323" i="1" s="1"/>
  <c r="D87" i="1"/>
  <c r="I87" i="1" s="1"/>
  <c r="I309" i="1"/>
  <c r="D10" i="1" l="1"/>
  <c r="I42" i="1"/>
  <c r="D41" i="1"/>
  <c r="I41" i="1" s="1"/>
  <c r="D64" i="1"/>
  <c r="I64" i="1" s="1"/>
  <c r="I13" i="1"/>
  <c r="D80" i="1"/>
  <c r="I80" i="1" s="1"/>
  <c r="I308" i="1"/>
  <c r="D62" i="1" l="1"/>
  <c r="I62" i="1" s="1"/>
  <c r="D57" i="1"/>
  <c r="I57" i="1" s="1"/>
  <c r="D72" i="1"/>
  <c r="I72" i="1" s="1"/>
  <c r="I11" i="1" l="1"/>
  <c r="D56" i="1"/>
  <c r="I56" i="1" s="1"/>
  <c r="I16" i="1"/>
  <c r="G60" i="1" l="1"/>
  <c r="J60" i="1" s="1"/>
  <c r="G59" i="1" l="1"/>
  <c r="J59" i="1" l="1"/>
  <c r="K59" i="1"/>
  <c r="J58" i="1"/>
  <c r="K13" i="1" l="1"/>
  <c r="J13" i="1"/>
  <c r="G57" i="1"/>
  <c r="H60" i="1"/>
  <c r="J57" i="1" l="1"/>
  <c r="K57" i="1"/>
  <c r="K11" i="1" l="1"/>
  <c r="J11" i="1"/>
  <c r="I10" i="1" l="1"/>
</calcChain>
</file>

<file path=xl/sharedStrings.xml><?xml version="1.0" encoding="utf-8"?>
<sst xmlns="http://schemas.openxmlformats.org/spreadsheetml/2006/main" count="1492" uniqueCount="431">
  <si>
    <t>Источники финансового обеспечения</t>
  </si>
  <si>
    <t>всего</t>
  </si>
  <si>
    <t>областной бюджет</t>
  </si>
  <si>
    <t>федеральный бюджет (прогнозно)</t>
  </si>
  <si>
    <t>внебюджетные источники (прогнозно)</t>
  </si>
  <si>
    <t>министерство сельского хозяйства  области</t>
  </si>
  <si>
    <t>местные бюджеты (прогнозно)</t>
  </si>
  <si>
    <t>в том числе проектная часть:</t>
  </si>
  <si>
    <t>в том числе по исполнителям:</t>
  </si>
  <si>
    <t>управление ветеринарии Правительства области</t>
  </si>
  <si>
    <t>Подпрограмма 1 "Развитие отраслей агропромышленного комплекса, обеспечивающих ускоренное импортозамещение основных видов сельскохозяйственной продукции, сырья и продовольствия"</t>
  </si>
  <si>
    <t>Подпрограмма 4 "Обеспечение реализации государственной программы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t>
  </si>
  <si>
    <t>Мероприятие 4.2 "Оказание услуг по организации реализации сельскохозяйственной продукции и информационно-консультационному обеспечению агропромышленного комплекса области"</t>
  </si>
  <si>
    <t>Мероприятие 4.1 "Оказание услуг по административно-хозяйственному и архивному обслуживанию органов исполнительной власти области"</t>
  </si>
  <si>
    <t>Мероприятие 4.3 "Проведение выставок, семинаров, конкурсов, презентаций"</t>
  </si>
  <si>
    <t>Мероприятие 4.4 "Разработка приоритетных научных исследований"</t>
  </si>
  <si>
    <t>Мероприятие 4.6 "Оказание ветеринарных услуг и проведение мероприятий по предупреждению и ликвидации болезней животных и их лечению"</t>
  </si>
  <si>
    <t>Мероприятие 4.7 "Государственная поддержка кадрового потенциала агропромышленного комплекса Саратовской области"</t>
  </si>
  <si>
    <t>Мероприятие 1.1 "Развитие товарной аквакультуры"</t>
  </si>
  <si>
    <t>Мероприятие 1.2 "Развитие птицеводства"</t>
  </si>
  <si>
    <t>Мероприятие 1.4 "Проведение противоэпизоотических мероприятий"</t>
  </si>
  <si>
    <t>Мероприятие 1.5 "Предотвращение заноса и распространения вируса африканской чумы свиней на территории Саратовской области"</t>
  </si>
  <si>
    <t xml:space="preserve">Государственная программа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 </t>
  </si>
  <si>
    <t>Утверждено в законе об областном бюджете на соответствующий год</t>
  </si>
  <si>
    <t>Процент исполнения</t>
  </si>
  <si>
    <t xml:space="preserve">управление ветеринарии Правительства области
</t>
  </si>
  <si>
    <t>Сведения</t>
  </si>
  <si>
    <t>в том числе софинансируемые из федерального бюджета</t>
  </si>
  <si>
    <t>в том числе на софинансирование расходных обязательств области</t>
  </si>
  <si>
    <t>фактическое исполнение</t>
  </si>
  <si>
    <t>кассовое исполнение</t>
  </si>
  <si>
    <t xml:space="preserve">Исполнено </t>
  </si>
  <si>
    <t>(тыс рублей)</t>
  </si>
  <si>
    <t>Наименование  государственной программы, подпрограммы, проектов (программ), ведомственной целевой программы, мероприятий, контрольных событий подпрограммы</t>
  </si>
  <si>
    <t>Ответственный исполнитель, соисполнитель, участник государственной программы (подпрограммы), плательщик (далее - исполнитель)</t>
  </si>
  <si>
    <t>Предусмотрено в государственной программе</t>
  </si>
  <si>
    <t>Выделены лимиты бюджетных обязательств                                      за счет средств областного бюджета</t>
  </si>
  <si>
    <t>о расходах на реализацию государственной программы Саратовской области «Развитие сельского хозяйства и регулирование рынков</t>
  </si>
  <si>
    <t xml:space="preserve"> сельскохозяйственной продукции, сырья и продовольствия в Саратовской области» в соответствии с планом мониторинга,</t>
  </si>
  <si>
    <t>и сельскохозяйственной потребительской кооперации» (в целях выполнения задач федерального проекта «Создание системы поддержки фермеров</t>
  </si>
  <si>
    <t>Процессная часть</t>
  </si>
  <si>
    <t>Проектная часть</t>
  </si>
  <si>
    <t>Ответственный исполнитель, соисполнитель, участник</t>
  </si>
  <si>
    <t>министерство сельского хозяйства области</t>
  </si>
  <si>
    <t>Наименование государственной программы, подпрограммы, проекта (программы), мероприятий проекта (программы), ведомственных целевых программ, мероприятий ведомственных целевых программ, мероприятий и контрольных событий подпрограмм</t>
  </si>
  <si>
    <t>плановое значение</t>
  </si>
  <si>
    <t>фактическое значение</t>
  </si>
  <si>
    <t>степень выполнения, процентов</t>
  </si>
  <si>
    <t xml:space="preserve">Сведения
о выполнении проектов (программ), мероприятий проектов (программ), ведомственных целевых программ,
мероприятий и контрольных событий подпрограмм государственной программы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 
</t>
  </si>
  <si>
    <t>Примечание                                                                    (причины недостижения ожидаемых результатов)</t>
  </si>
  <si>
    <t>Единица измерения</t>
  </si>
  <si>
    <t>процентов</t>
  </si>
  <si>
    <t>рублей</t>
  </si>
  <si>
    <t>тыс. т</t>
  </si>
  <si>
    <t>га</t>
  </si>
  <si>
    <t>тыс. тонн</t>
  </si>
  <si>
    <t>единиц</t>
  </si>
  <si>
    <t>млн. усл. банок</t>
  </si>
  <si>
    <t>млн. шт.</t>
  </si>
  <si>
    <t>тыс. голов</t>
  </si>
  <si>
    <t>тыс. кв. м</t>
  </si>
  <si>
    <t>т</t>
  </si>
  <si>
    <t>о достижении значений показателей государственной программы Саратовской области</t>
  </si>
  <si>
    <t xml:space="preserve">  «Развитие сельского хозяйства и регулирование рынков сельскохозяйственной продукции, сырья и продовольствия в Саратовской области» </t>
  </si>
  <si>
    <t>млн. долларов США</t>
  </si>
  <si>
    <t>Показатели процессной части</t>
  </si>
  <si>
    <t>л</t>
  </si>
  <si>
    <t>набор</t>
  </si>
  <si>
    <t>тыс. рублей</t>
  </si>
  <si>
    <t>шт.</t>
  </si>
  <si>
    <t>Показатели проектной части</t>
  </si>
  <si>
    <t>1.3.2 "Возмещение части понесенных затрат сельскохозяйственными потребительскими кооперативами"</t>
  </si>
  <si>
    <t>1.3.3 "Осуществление деятельности центра компетенций в сфере сельскохозяйственной кооперации и поддержки фермеров"</t>
  </si>
  <si>
    <t>Мероприятие 1.10 "Поддержка сельскохозяйственного производства по отдельным подотраслям растениеводства и животноводства", 2021 - 2025 годы, в том числе:</t>
  </si>
  <si>
    <t>1.10.2 "Поддержка племенного животноводства"</t>
  </si>
  <si>
    <t>1.10.3 "Поддержка производства и реализации тонкорунной и полутонкорунной шерсти"</t>
  </si>
  <si>
    <t>1.10.4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</si>
  <si>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1.10.5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</si>
  <si>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1.10.6 "Поддержка отдельных подотраслей растениеводства"</t>
  </si>
  <si>
    <t>Региональный проект 1.3 «Акселерация субъектов малого и среднего предпринимательства»</t>
  </si>
  <si>
    <t>Годовой показатель. Поквартальные сведения Саратовстатом не публикуются</t>
  </si>
  <si>
    <t>Годовой показатель.</t>
  </si>
  <si>
    <t xml:space="preserve">Годовой показатель. </t>
  </si>
  <si>
    <t>Мероприятие 4.8 "Приобретение бланков племенных свидетельств на племенную продукцию (материал)"</t>
  </si>
  <si>
    <t>министерство сельского хозяйства области,                       управление ветеринарии Правительства области</t>
  </si>
  <si>
    <t>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t>
  </si>
  <si>
    <t>Годовой показатель</t>
  </si>
  <si>
    <t xml:space="preserve">Годовой показатель  </t>
  </si>
  <si>
    <t xml:space="preserve">Годовой показатель. Согласно п.27 Постановления Правительства РФ                                                     от 06.09.2018г №1063 показатель  является обратным. </t>
  </si>
  <si>
    <t xml:space="preserve">министерство сельского хозяйства области         </t>
  </si>
  <si>
    <t>За счет средств областного и федерального бюджетов оказана финансовая поддержка центру компетенций в сфере сельскохозяйственной кооперации и поддержки фермеров. Осуществлялась консультационная деятельность для сельскохозяйственных кооперативов  и  фермеров области</t>
  </si>
  <si>
    <t>Государственная программа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t>
  </si>
  <si>
    <t>Показатель  (наименование)</t>
  </si>
  <si>
    <t>фактическое исполнение (гр. 8 / гр. 4)</t>
  </si>
  <si>
    <t>кассовое исполнение (гр. 7 / гр. 5)</t>
  </si>
  <si>
    <t>кассовое исполнение (гр. 7 / гр. 6)</t>
  </si>
  <si>
    <t>№ п/п</t>
  </si>
  <si>
    <t>1.</t>
  </si>
  <si>
    <t>2.</t>
  </si>
  <si>
    <t>3.</t>
  </si>
  <si>
    <t>4.</t>
  </si>
  <si>
    <t>5.</t>
  </si>
  <si>
    <t>Значение показателей государственной программы, подпрограммы государственной программы</t>
  </si>
  <si>
    <t>степень выполнения,  процентов</t>
  </si>
  <si>
    <r>
      <t xml:space="preserve">Региональный проект 1.1 "Экспорт продукции агропромышленного комплекса" </t>
    </r>
    <r>
      <rPr>
        <sz val="14"/>
        <color theme="1"/>
        <rFont val="PT Astra Serif"/>
        <family val="1"/>
        <charset val="204"/>
      </rPr>
      <t>(в целях выполнения задач федерального проекта "Экспорт продукции агропромышленного комплекса")</t>
    </r>
  </si>
  <si>
    <t xml:space="preserve"> 1.1.3 "Государственная поддержка аккредитации ветеринарных лабораторий в национальной системе аккредитации "</t>
  </si>
  <si>
    <t>1.3.1 "Предоставление грантов "Агростартап" в форме субсидий"</t>
  </si>
  <si>
    <t xml:space="preserve">Мероприятие 1.7 "Возмещение части затрат на уплату процентов по инвестиционным кредитам (займам) в агропромышленном комплексе" </t>
  </si>
  <si>
    <t>Мероприятие 1.9 "Стимулирование развития приоритетных подотраслей агропромышленного комплекса и развитие малых форм хозяйствования", в том числе:</t>
  </si>
  <si>
    <t>1.9.1 "Возмещение части затрат на закладку и уход за многолетними насаждениями, включая питомники"</t>
  </si>
  <si>
    <t>1.9.4 "Грантовая поддержка сельскохозяйственных потребительских кооперативов для развития материально-технической базы"</t>
  </si>
  <si>
    <t>1.9.5 "Возмещение части затрат на обеспечение прироста собственного производства молока"</t>
  </si>
  <si>
    <t>1.9.8 "Грантовая поддержка на развитие семейных ферм и грант "Агропрогресс"</t>
  </si>
  <si>
    <t>1.10.1 "Возмещение части затрат на поддержку собственного производства молока"</t>
  </si>
  <si>
    <t>1.10.8 "Содержание маточного товарного поголовья овец и коз"</t>
  </si>
  <si>
    <t>Мероприятие 1.15 "Возмещение производителям зерновых культур части затрат на производство и реализацию зерновых культур"</t>
  </si>
  <si>
    <t>Мероприятие 4.10 "Осуществление деятельности по обращению с животными без владельцев", в том числе:</t>
  </si>
  <si>
    <t>4.10.1 "Предоставление грантов в форме субсидий на организацию деятельности приютов для животных без владельцев"</t>
  </si>
  <si>
    <t>4.10.2 "Проведение ветеринарных мероприятий в отношении животных без владельцев"</t>
  </si>
  <si>
    <t>Подпрограмма 5 "Эффективное вовлечение в оборот земель сельскохозяйственного назначения и развитие мелиоративного комплекса"</t>
  </si>
  <si>
    <t>Региональный проект 5.1 "Экспорт продукции агропромышленного комплекса" (в целях выполнения задач федерального проекта "Экспорт продукции агропромышленного комплекса")</t>
  </si>
  <si>
    <t>5.1.1 "Реализация мероприятий в области мелиорации земель сельскохозяйственного назначения"</t>
  </si>
  <si>
    <t>Мероприятие 5.1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</si>
  <si>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Мероприятие 5.2 "Подготовка проектов межевания земельных участков и на проведение кадастровых работ"</t>
  </si>
  <si>
    <t>Рентабельность сельскохозяйственных организаций (с учетом субсидий)</t>
  </si>
  <si>
    <t>Индекс физического объема инвестиций в основной капитал сельского хозяйства по отношению к уровню 2017 года</t>
  </si>
  <si>
    <t>Индекс производительности труда к предыдущему году</t>
  </si>
  <si>
    <t>Среднемесячная заработная плата работников сельского хозяйства (без субъектов малого предпринимательства)</t>
  </si>
  <si>
    <t xml:space="preserve"> 1.62</t>
  </si>
  <si>
    <t>Индекс производства продукции сельского хозяйства в хозяйствах всех категорий (в сопоставимых ценах) по отношению к уровню 2017 года</t>
  </si>
  <si>
    <t>Объем экспорта продукции АПК</t>
  </si>
  <si>
    <t>штук</t>
  </si>
  <si>
    <t>1.68.2.</t>
  </si>
  <si>
    <t>Субъекты МСП в АПК, получившие государственную поддержку в рамках федерального проекта на создание и развитие производств (количество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t>
  </si>
  <si>
    <t>1.69.</t>
  </si>
  <si>
    <t>Количество действующих центров компетенций в сфере сельскохозяйственной кооперации и поддержки фермеров</t>
  </si>
  <si>
    <t>1.75.</t>
  </si>
  <si>
    <t>Производство яиц в хозяйствах всех категорий</t>
  </si>
  <si>
    <t>1.76.</t>
  </si>
  <si>
    <t>Производство яиц в сельскохозяйственных организациях, крестьянских (фермерских) хозяйствах, включая индивидуальных предпринимателей</t>
  </si>
  <si>
    <t>1.77.</t>
  </si>
  <si>
    <t>Производство птицы на убой в живом весе в сельскохозяйственных организациях, крестьянских (фермерских) хозяйствах, включая индивидуальных предпринимателей</t>
  </si>
  <si>
    <t>1.80.</t>
  </si>
  <si>
    <t>Количество приобретенных средств для ветеринарного применения</t>
  </si>
  <si>
    <t>1.81.</t>
  </si>
  <si>
    <t>Количество приобретенных наборов для диагностики африканской чумы свиней</t>
  </si>
  <si>
    <t>1.83.</t>
  </si>
  <si>
    <t>Объем остатка ссудной задолженности по субсидируемым инвестиционным кредитам (займам) в АПК</t>
  </si>
  <si>
    <t>1.84.</t>
  </si>
  <si>
    <t>Объем производства продукции товарной аквакультуры, включая посадочный материал</t>
  </si>
  <si>
    <t>1.86.</t>
  </si>
  <si>
    <t>Индекс производства продукции сельского хозяйства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</si>
  <si>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1.87.</t>
  </si>
  <si>
    <t>Индекс производства продукции растениеводства в хозяйствах всех категорий (в сопоставимых ценах) по отношению к уровню 2017 года</t>
  </si>
  <si>
    <t>1.88.</t>
  </si>
  <si>
    <t>Индекс производства продукции растениеводства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</si>
  <si>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1.89.</t>
  </si>
  <si>
    <t>Индекс производства продукции животноводства в хозяйствах всех категорий (в сопоставимых ценах) по отношению к уровню 2017 года</t>
  </si>
  <si>
    <t>1.90.</t>
  </si>
  <si>
    <t>Индекс производства продукции животноводства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</si>
  <si>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1.91.</t>
  </si>
  <si>
    <t>Индекс производства пищевых продуктов в сопоставимых ценах) к предыдущему году</t>
  </si>
  <si>
    <t>1.92.</t>
  </si>
  <si>
    <t>Индекс производства напитков (в сопоставимых ценах) к предыдущему году</t>
  </si>
  <si>
    <t>1.94.</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</si>
  <si>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</si>
  <si>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1.95.</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</si>
  <si>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</si>
  <si>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1.96.</t>
  </si>
  <si>
    <t>Прирост производства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2022 - 2025 годах), за отчетный период по отношению к среднему за 5 лет, предшествующих текущему, объему производства молока</t>
  </si>
  <si>
    <t>1.97.</t>
  </si>
  <si>
    <t>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реализующих такую продукцию отечественным перерабатывающим организациям (в соответствии с соглашениями о предоставлении субсидий из федерального бюджета бюджету субъекта Российской Федерации в 2021 - 2025 годах)</t>
  </si>
  <si>
    <t>1.98.</t>
  </si>
  <si>
    <t>Размер посевных площадей, занятых зерновыми, зернобобовыми, масличными и кормовыми сельскохозяйственными культурами, в области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</si>
  <si>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тыс. га</t>
  </si>
  <si>
    <t>1.99.</t>
  </si>
  <si>
    <t>Площадь закладки многолетних насаждений в сельскохозяйственных организациях, крестьянских (фермерских) хозяйствах, включая индивидуальных предпринимателей</t>
  </si>
  <si>
    <t>1.100.1.</t>
  </si>
  <si>
    <t>Доля площади, засеваемой элитными семенами, в общей площади посевов, занятой семенами сортов растений</t>
  </si>
  <si>
    <t>1.101.</t>
  </si>
  <si>
    <t>Численность маточного товарного поголовья крупного рогатого скота специализированных мясных пород, за исключением племенных животных,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</si>
  <si>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1.102.</t>
  </si>
  <si>
    <t>Маточное поголовье овец и коз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</si>
  <si>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1.103.</t>
  </si>
  <si>
    <t>Племенное маточное поголовье сельскохозяйственных животных (в пересчете на условные головы)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</si>
  <si>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тыс. усл. голов</t>
  </si>
  <si>
    <t>1.104.</t>
  </si>
  <si>
    <t>Доля застрахованной посевной (посадочной) площади в общей посевной (посадочной) площади (в условных единицах площади)</t>
  </si>
  <si>
    <t>1.105.</t>
  </si>
  <si>
    <t>Доля застрахованного поголовья сельскохозяйственных животных в общем поголовье сельскохозяйственных животных</t>
  </si>
  <si>
    <t>1.106.</t>
  </si>
  <si>
    <t>Производство сахара белого свекловичного в твердом состоянии</t>
  </si>
  <si>
    <t>1.107.</t>
  </si>
  <si>
    <t>Производство масла подсолнечного нерафинированного и его фракций</t>
  </si>
  <si>
    <t>1.108.</t>
  </si>
  <si>
    <t>Производство муки из зерновых культур, овощных и других растительных культур, смеси из них</t>
  </si>
  <si>
    <t>1.109.</t>
  </si>
  <si>
    <t>Производство крупы</t>
  </si>
  <si>
    <t>1.111.</t>
  </si>
  <si>
    <t>Производство плодоовощных консервов</t>
  </si>
  <si>
    <t>1.112.</t>
  </si>
  <si>
    <t>Производство масла сливочного</t>
  </si>
  <si>
    <t>1.113.</t>
  </si>
  <si>
    <t>Производство сыров и сырных продуктов</t>
  </si>
  <si>
    <t>1.114.1.</t>
  </si>
  <si>
    <t>Количество проектов грантополучателей, реализуемых с помощью грантовой поддержки на развитие семейных ферм и гранта "Агропрогресс", обеспечивающих прирост объема производства сельскохозяйственной продукции в отчетном году по отношению к предыдущему году не менее чем на 8 процентов</t>
  </si>
  <si>
    <t>1.116.1.</t>
  </si>
  <si>
    <t>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обеспечивших прирост объема производства сельскохозяйственной продукции в отчетном году по отношению к предыдущему году не менее чем на 8 процентов</t>
  </si>
  <si>
    <t>1.118.</t>
  </si>
  <si>
    <t>Объем произведенных семян подсолнечника</t>
  </si>
  <si>
    <t>1.119.</t>
  </si>
  <si>
    <t>Количество высокопроизводительных рабочих мест</t>
  </si>
  <si>
    <t>1.124.</t>
  </si>
  <si>
    <t>Валовой сбор картофеля в сельскохозяйственных организациях, крестьянских (фермерских) хозяйствах, включая индивидуальных предпринимателей</t>
  </si>
  <si>
    <t>1.125.</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</si>
  <si>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t>
  </si>
  <si>
    <t>1.129.</t>
  </si>
  <si>
    <t>Объем реализованных зерновых культур собственного производства</t>
  </si>
  <si>
    <t>1.130.</t>
  </si>
  <si>
    <t>Среднемесячная заработная плата работников сельского хозяйства по полному кругу организаций</t>
  </si>
  <si>
    <t>4.1.</t>
  </si>
  <si>
    <t>Количество проведенных консультаций</t>
  </si>
  <si>
    <t>4.2.</t>
  </si>
  <si>
    <t>Количество субъектов малого и среднего предпринимательства, получивших поддержку в виде передачи в пользование государственного имущества на льготных условиях</t>
  </si>
  <si>
    <t>4.3.</t>
  </si>
  <si>
    <t>Обеспеченность надлежащего содержания административного здания и прилегающей территории</t>
  </si>
  <si>
    <t>4.4.</t>
  </si>
  <si>
    <t>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t>
  </si>
  <si>
    <t>4.5.</t>
  </si>
  <si>
    <t>Количество разработанных научно-практических рекомендаций и мероприятий</t>
  </si>
  <si>
    <t>4.6.</t>
  </si>
  <si>
    <t>Количество молодых специалистов, получивших государственную поддержку</t>
  </si>
  <si>
    <t>4.7.</t>
  </si>
  <si>
    <t>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t>
  </si>
  <si>
    <t>4.9.</t>
  </si>
  <si>
    <t>Количество бланков племенных свидетельств на племенную продукцию (материал)</t>
  </si>
  <si>
    <t>4.11.</t>
  </si>
  <si>
    <t>Количество созданных дополнительных мест для содержания животных без владельцев в приютах</t>
  </si>
  <si>
    <t>5.1.</t>
  </si>
  <si>
    <t>Введено в эксплуатацию мелиорируемых земель для выращивания экспортно 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t>
  </si>
  <si>
    <t>5.2.</t>
  </si>
  <si>
    <t>Ввод в эксплуатацию мелиорируемых земель за счет проведения гидромелиоративных мероприятий</t>
  </si>
  <si>
    <t>5.3.</t>
  </si>
  <si>
    <t>Вовлечение в оборот выбывших сельскохозяйственных угодий за счет проведения культуртехнических мероприятий</t>
  </si>
  <si>
    <t>5.4.</t>
  </si>
  <si>
    <t>5.5.</t>
  </si>
  <si>
    <t xml:space="preserve">министерство сельского хозяйства области   </t>
  </si>
  <si>
    <t>Производство яиц в хозяйствах всех категорий - 930,0 млн шт</t>
  </si>
  <si>
    <t>Производство яиц в сельскохозяйственных организациях, крестьянских (фермерских) хозяйствах, включая индивидуальных предпринимателей - 492,1 млн шт</t>
  </si>
  <si>
    <t>Производство птицы на убой в живом весе в сельскохозяйственных организациях, крестьянских (фермерских) хозяйствах, включая индивидуальных предпринимателей - 12,0 тыс т</t>
  </si>
  <si>
    <t xml:space="preserve">Объем производства продукции товарной аквакультуры, включая посадочный материал -  5377,0 тонн </t>
  </si>
  <si>
    <t>Объем остатка ссудной задолженности по субсидируемым инвестиционным кредитам (займам) в АПК - 145728,9 тыс рублей</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</si>
  <si>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 - 0,5 тыс га</t>
  </si>
  <si>
    <t>Прирост производства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2022 - 2025 годах), за отчетный период по отношению к среднему за 5 лет, предшествующих текущему, объему производства молока - 5,6 тыс т</t>
  </si>
  <si>
    <t>Среднемесячная заработная плата работников сельского хозяйства по полному кругу организаций - 30750 рублей</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</si>
  <si>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- 106,3 тыс т</t>
  </si>
  <si>
    <t>Производство масла сливочного - 2,8 тыс т</t>
  </si>
  <si>
    <t>Производство сыров и сырных продуктов - 1,1 тыс т</t>
  </si>
  <si>
    <t>Племенное маточное поголовье сельскохозяйственных животных (в пересчете на условные головы)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- 14,5 тыс. усл. голов</t>
  </si>
  <si>
    <t>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реализующих такую продукцию отечественным перерабатывающим организациям (в соответствии с соглашениями о предоставлении субсидий из федерального бюджета бюджету субъекта Российской Федерации в 2021 - 2025 годах) - 12,3 т</t>
  </si>
  <si>
    <t>Доля застрахованного поголовья сельскохозяйственных животных в общем поголовье сельскохозяйственных животных - 8,98%</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</si>
  <si>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- 50,0 тыс т</t>
  </si>
  <si>
    <t>Размер посевных площадей, занятых зерновыми, зернобобовыми, масличными и кормовыми сельскохозяйственными культурами, в области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- 805,0 тыс га</t>
  </si>
  <si>
    <t>Доля площади, засеваемой элитными семенами, в общей площади посевов, занятой семенами сортов растений - 1,0%</t>
  </si>
  <si>
    <t>Производство масла подсолнечного нерафинированного и его фракций - 410,0 тыс т</t>
  </si>
  <si>
    <t>Производство муки из зерновых культур, овощных и других растительных культур, смеси из них - 267,0 тыс т</t>
  </si>
  <si>
    <t>Производство крупы - 57,8 тыс т</t>
  </si>
  <si>
    <t>Производство плодоовощных консервов - 213,0 млн. усл. банок</t>
  </si>
  <si>
    <t>Объем произведенных семян подсолнечника - 25,4 т</t>
  </si>
  <si>
    <t>Численность маточного товарного поголовья крупного рогатого скота специализированных мясных пород, за исключением племенных животных,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- 18,7 тыс голов</t>
  </si>
  <si>
    <t>Маточное поголовье овец и коз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- 62,4 тыс. голов</t>
  </si>
  <si>
    <t>Объем реализованных зерновых культур собственного производства - 680,588 тыс тонн</t>
  </si>
  <si>
    <t>Обеспеченность надлежащего содержания административного здания и прилегающей территории - 5,304 тыс. кв. м</t>
  </si>
  <si>
    <t>Количество проведенных консультаций - 850 шт.</t>
  </si>
  <si>
    <t>Количество субъектов малого и среднего предпринимательства, получивших поддержку в виде передачи в пользование государственного имущества на льготных условиях - 700 единиц</t>
  </si>
  <si>
    <t>Рентабельность сельскохозяйственных организаций (с учетом субсидий) - 20,5%</t>
  </si>
  <si>
    <t>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- 100,0%</t>
  </si>
  <si>
    <t>Среднемесячная заработная плата работников сельского хозяйства (без субъектов малого предпринимательства) - 31263,0 рублей</t>
  </si>
  <si>
    <t>Количество молодых специалистов, получивших государственную поддержку - 31 единиц</t>
  </si>
  <si>
    <t>Количество бланков племенных свидетельств на племенную продукцию (материал) - 200 штук</t>
  </si>
  <si>
    <t>Количество проведенных ветеринарных мероприятий в отношении животных без владельцев, содержащихся в приютах некоммерческих организаций - 377</t>
  </si>
  <si>
    <t>Обеспечена аккредитация и (или) расширена область аккредитации в национальной системе аккредитации ветеринарных лабораторий, подведомственных органам исполнительной власти субъектов Российской Федерации - 1 шт</t>
  </si>
  <si>
    <t>Количество действующих центров компетенций в сфере сельскохозяйственной кооперации и поддержки фермеров - 1</t>
  </si>
  <si>
    <t>Субъекты МСП в АПК, получившие государственную поддержку в рамках федерального проекта на создание и развитие производств (количество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 - 20 единиц</t>
  </si>
  <si>
    <t xml:space="preserve">обеспечение сбалансированного и устойчивого развития агропромышленного комплекса области, стимулирование инвестиционной деятельности </t>
  </si>
  <si>
    <t xml:space="preserve">Годовой показатель, за отчетный период  финансирование мероприятия за счет средств областного бюджета не осуществлялось </t>
  </si>
  <si>
    <t xml:space="preserve">Годовой показатель, за отчетный период финансирование мероприятия за счет средств областного и федерального бюджетов не осуществлялось </t>
  </si>
  <si>
    <t>Обеспечивается бесперебойная эксплуатация административного здания и его надлежащее содержание на площади 5,304 тыс. кв.м</t>
  </si>
  <si>
    <r>
      <t xml:space="preserve">Годовой показатель                                                              </t>
    </r>
    <r>
      <rPr>
        <i/>
        <sz val="14"/>
        <color rgb="FFFF0000"/>
        <rFont val="PT Astra Serif"/>
        <family val="1"/>
        <charset val="204"/>
      </rPr>
      <t xml:space="preserve">   </t>
    </r>
  </si>
  <si>
    <t>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- 1 единица</t>
  </si>
  <si>
    <t xml:space="preserve">За счет средств областного бюджета приобретено 4270 штук бланков племенных свидетельств   </t>
  </si>
  <si>
    <t>Годовой показатель. Планируется внесение изменений в части повышения планового целевого показателя</t>
  </si>
  <si>
    <t>Мероприятие 1.6 "Возмещение части прямых понесенных затрат на создание и (или) модернизацию объектов агропромышленного комплекса"</t>
  </si>
  <si>
    <t xml:space="preserve">За отчетный период приобретено 350 литров средств ветеринарного применения </t>
  </si>
  <si>
    <t xml:space="preserve">Годовой показатель </t>
  </si>
  <si>
    <t>За отчетный период приобретено 20 наборов для диагностики африканской чумы свиней</t>
  </si>
  <si>
    <t>Количество объектов агропромышленного комплекса области, введенных в год предоставления субсидии, а также в годах, предшествующих году предоставления субсидии</t>
  </si>
  <si>
    <t>1.82.</t>
  </si>
  <si>
    <t>За счет средств областного и федерального бюджетов оказана финансовая поддержка 13 сельхозтоваропроизводителям 12 районов области ( Марксовского, Ал-Гайского, Базарно-Карабулакского и других районов). Племенное маточное поголовье сельскохозяйственных животных составило 13,4 тыс. усл. голов</t>
  </si>
  <si>
    <t>За счет средств областного и федерального бюджетов оказана финансовая поддержка 117 сельхозтоваропроизводителям 27 районов области (Алгайского, Новоузенского, Питерского, Энгельсского и других). По оперативной информации маточное поголовье овец и коз за отчетный период составило 70,96 тыс голов</t>
  </si>
  <si>
    <t>За отчетный период введено в эксплуатацию 2627,2 га мелиорируемых земель для выращивания экспортно ориентированной сельскохозяйственной продукции</t>
  </si>
  <si>
    <t>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обеспечивших прирост объема производства сельскохозяйственной продукции в отчетном году по отношению к предыдущему году не менее чем на 8 процентов - 3 ед.</t>
  </si>
  <si>
    <t>Количество высокопроизводительных рабочих мест - 9300 ед.</t>
  </si>
  <si>
    <t>Количество проектов грантополучателей, реализуемых с помощью грантовой поддержки на развитие семейных ферм и гранта "Агропрогресс", обеспечивающих прирост объема производства сельскохозяйственной продукции в отчетном году по отношению к предыдущему году не менее чем на 8 процентов - 13 ед.</t>
  </si>
  <si>
    <t>х</t>
  </si>
  <si>
    <t>Обоснование  отклонений значений показателя              (при наличии)</t>
  </si>
  <si>
    <t>Сведения о выполнении (невыполнении) проектов (программ),                                                                                                                                     мероприятий проектов (программ), мероприятий ведомственных целевых программ, мероприятий,                                                 контрольных событий подпрограммы                                                                                                                                                                                                                                            (достижение соответствующих ожидаемых результатов)</t>
  </si>
  <si>
    <t>1.3.4. "Финансовое обеспечение затрат на осуществление деятельности центра компетенций в сфере сельскохозяйственной кооперации и поддержки фермеров (в рамках достижения соответствующих задач федерального проекта)"</t>
  </si>
  <si>
    <t xml:space="preserve">1.10.3 "Поддержка производства и реализации тонкорунной и полутонкорунной шерсти" </t>
  </si>
  <si>
    <t>1.10.7 "Возмещение части затрат на содержание маточного товарного поголовья крупного рогатого скота специализированных мясных пород"</t>
  </si>
  <si>
    <t>1.10.9 "Средства для достижения показателей результативности по повышению продуктивности в молочном скотоводстве"</t>
  </si>
  <si>
    <t>Мероприятие 1.12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</si>
  <si>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t>
  </si>
  <si>
    <t>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t>
  </si>
  <si>
    <t>Годовой показатель. В 2022 году, из имеющихся на начало года 16 племенных организаций (15,6 тыс. усл. голов), заявились и были включены в перечень бюджетополучателей 11 организаций (13,4 тыс. усл. гол.). Остальные, по причинам реорганизации и ликвидации поголовья, не включены в перечень бюджетополучателей.</t>
  </si>
  <si>
    <t xml:space="preserve"> 8643,5 / 2627,2</t>
  </si>
  <si>
    <t>в 2022 году</t>
  </si>
  <si>
    <t>министерство сельского хозяйства области, управление ветеринарии Правительства области</t>
  </si>
  <si>
    <t xml:space="preserve">Объем произведенных и реализованных хлеба и хлебобулочных изделий с использованием компенсации - 18887,96 тонн </t>
  </si>
  <si>
    <t>Обеспечена аккредитация 1 ветеринарной лаборатории, подведомственной органам исполнительной власти субъекта РФ</t>
  </si>
  <si>
    <t>За счет средств областного и федерального бюджетов предоставлены гранты "Агростартап" 15 бюджетополучателям 10 районов области (Энгельсского, Татищевского, Новоузенского, Александрово-Гайского и других)</t>
  </si>
  <si>
    <r>
      <rPr>
        <sz val="14"/>
        <rFont val="PT Astra Serif"/>
        <family val="1"/>
        <charset val="204"/>
      </rPr>
      <t>За счет средств областного и федерального бюджетов оказана финансовая поддержка 6 сельскохозяйственным потребительским кооперативам: СССПК "Маврино" Балаковского района,</t>
    </r>
    <r>
      <rPr>
        <i/>
        <sz val="14"/>
        <color rgb="FFFF0000"/>
        <rFont val="PT Astra Serif"/>
        <family val="1"/>
        <charset val="204"/>
      </rPr>
      <t xml:space="preserve"> </t>
    </r>
    <r>
      <rPr>
        <sz val="14"/>
        <rFont val="PT Astra Serif"/>
        <family val="1"/>
        <charset val="204"/>
      </rPr>
      <t>СПССК "Содружество" Марксовского района,</t>
    </r>
    <r>
      <rPr>
        <i/>
        <sz val="14"/>
        <color rgb="FFFF0000"/>
        <rFont val="PT Astra Serif"/>
        <family val="1"/>
        <charset val="204"/>
      </rPr>
      <t xml:space="preserve">  </t>
    </r>
    <r>
      <rPr>
        <sz val="14"/>
        <rFont val="PT Astra Serif"/>
        <family val="1"/>
        <charset val="204"/>
      </rPr>
      <t xml:space="preserve">СППССК "Феникс"  Перелюбского района,  СССПК "Амир"  Советского района, </t>
    </r>
    <r>
      <rPr>
        <i/>
        <sz val="14"/>
        <color rgb="FFFF0000"/>
        <rFont val="PT Astra Serif"/>
        <family val="1"/>
        <charset val="204"/>
      </rPr>
      <t xml:space="preserve"> </t>
    </r>
    <r>
      <rPr>
        <sz val="14"/>
        <rFont val="PT Astra Serif"/>
        <family val="1"/>
        <charset val="204"/>
      </rPr>
      <t xml:space="preserve">СПССК "Хвалынский сад" и СПСОК "Алексеевский"  Хвалынского района </t>
    </r>
  </si>
  <si>
    <t>В 2022 году рентабельность сельскохозяйственных организаций (с учетом субсидий) составила 37,7%</t>
  </si>
  <si>
    <t xml:space="preserve">За отчетный период объем производства продукции товарной аквакультуры, включая посадочный материал, составил 5385,0 тонн </t>
  </si>
  <si>
    <t>За счет средств областного и федерального бюджетов оказана финансовая поддержка 8 птицефабрикам 7 районов области: Аткарского, Балашовского, Дергачевского, Калининского, Лысогорского, Ртищевского, Энгельсского. В течение 2022 года в хозяйствах всех категорий произведено 973,6 млн.штук яиц</t>
  </si>
  <si>
    <t xml:space="preserve">В 2022 году произведено в сельскохозяйственных организациях и КФХ, включая ИП, 563,7 млн.штук яиц </t>
  </si>
  <si>
    <t>За январь-декабрь 2022 года произведено птицы на убой в живом весе в сельскохозяйственных организациях и КФХ, включая ИП,  12,4 тыс тонн</t>
  </si>
  <si>
    <t>Количество приобретенных средств для ветеринарного применения - 350,0 литров</t>
  </si>
  <si>
    <t>Количество приобретенных наборов для диагностики африканской чумы свиней - 20</t>
  </si>
  <si>
    <t>Количество объектов агропромышленного комплекса области, введенных в год предоставления субсидии, а также в годах, предшествующих году предоставления субсидии - 2 ед.</t>
  </si>
  <si>
    <t xml:space="preserve">Введенно 2 объекта агропромышленного комплекса области </t>
  </si>
  <si>
    <t xml:space="preserve">За счет средств областного и федерального бюджетов оказана финансовая поддержка АО ПЗ "Трудовой" Марксовского района, ООО "ГУНО" Вольского района. Объем остатка ссудной задолженности по субсидируемым инвестиционным кредитам (займам) в АПК составил  137774,582 тыс рублей.                                                                                     </t>
  </si>
  <si>
    <t>Площадь закладки многолетних насаждений в сельскохозяйственных организациях, крестьянских (фермерских) хозяйствах, включая индивидуальных предпринимателей - 568,0 га</t>
  </si>
  <si>
    <t xml:space="preserve">За счет средств областного и федерального бюджетов оказана финансовая поддержка 33 бюджетополучателям Хвалынского, Саратовского, Петровского, Марксовского и других районов области. По оперативной информации муниципальных районов области с начала 2022 года площадь закладки многолетних насаждений составила 631,9 га. </t>
  </si>
  <si>
    <t>В течение 2022 года на площади 1,0886 тыс га проведены уходные работы за многолетними насаждениями в сельскохозяйственных организациях, КФХ и ИП</t>
  </si>
  <si>
    <t>В 2022 году обеспечено 9500 высокопроизводительных рабочих мест</t>
  </si>
  <si>
    <t>По итогам 2022 года прирост производства молока в сельскохозяйственных организациях, КФХ, включая ИП составил 26,14 тыс тонн. За счет средств областного и федерального бюджетов оказана финансовая поддержка 47 бюджетополучателям 18 районов области (Петровского, Пугачевского, Энгельсского, Базарно-Карабулакского и других)</t>
  </si>
  <si>
    <t>По итогам 2022 года среднемесячная заработная плата работников сельского хозяйства по полному кругу организаций составила 38 945,4 рублей</t>
  </si>
  <si>
    <t>За счет средств областного и федерального бюджетов оказана финансовая поддержка 47 сельхозтоваропроизводителям 18 районов области (Базарно-Карабулакского, Пугачевского, Петровского, Энгельсского и других). За январь-декабрь 2022 года произведено в сельскохозяйственных организациях, крестьянских (фермерских) хозяйствах, включая индивидуальных предпринимателей, являющихся получателями субсидии составило 121,59 тыс. тонн молока</t>
  </si>
  <si>
    <t>Доля застрахованной посевной (посадочной) площади в общей посевной (посадочной) площади (в условных единицах площади) - 2,0%</t>
  </si>
  <si>
    <t>За счет средств областного и федерального бюджетов оказана финансовая поддержка 431 сельхозтоваропроизводителю 37 районов области на возмещение части затрат по проведению агротехнологических работ, производству картофеля, овощей открытого грунта, поддержку элитного семеноводства, производство семян. За 2022 год валовой сбор овощей открытого грунта в сельскохозяйственных организациях, КФХ, включая ИП составил 105,05 тыс тонн.</t>
  </si>
  <si>
    <t>В 2022 году размер посевных площадей области, занятых зерновыми, зернобобовыми, масличными и кормовыми сельскохозяйственными культурами составил 1177,73 тыс га</t>
  </si>
  <si>
    <t>Доля площади, засеваемой элитными семенами, в общей площади посевов, занятой семенами сортов растений - 1,4%</t>
  </si>
  <si>
    <t>За январь-ноябрь 2022 года производство сахара белого свекловичного в твердом состоянии составило 46,0 тыс тонн</t>
  </si>
  <si>
    <t>Производство сахара белого свекловичного в твердом состоянии - 46,0 тыс т</t>
  </si>
  <si>
    <t xml:space="preserve">По оперативным данным за январь-ноябрь2022 года произведено 1,1 тыс тонн сыров и сырных продуктов, в т.ч. сыров - 0,8 тыс тонн </t>
  </si>
  <si>
    <t>По оперативным данным за январь-ноябрь 2022 года произведено 5,0 тыс тонн масла сливочного</t>
  </si>
  <si>
    <t>По оперативной информации за январь-ноябрь 2022 года произведено 492,3 тыс тонн масла подсолнечного нерафинированного и его фракций</t>
  </si>
  <si>
    <t>По оперативной информации за январь-ноябрь 2022 года произведено 352,9 тыс тонн муки из зерновых культур</t>
  </si>
  <si>
    <t>По оперативной информации за январь-ноябрь 2022 года произведено 80,8 тыс тонн крупы</t>
  </si>
  <si>
    <t>По оперативной информации за январь-ноябрь 2022 года произведено 213,5 млн усл. банок плодоовощных консервов</t>
  </si>
  <si>
    <t>За отчетный период объем произведенных семян подсолнечника составил 287 тонн</t>
  </si>
  <si>
    <t>Валовой сбор картофеля в сельскохозяйственных организациях, крестьянских (фермерских) хозяйствах, включая индивидуальных предпринимателей - 2,5 тыс т</t>
  </si>
  <si>
    <t>В 2022 году валовой сбор картофеля в сельскохозяйственных организациях, КФХ, включая ИП, составил 9,06 тыс тонн</t>
  </si>
  <si>
    <t>За счет средств областного и федерального бюджетов оказана финансовая поддержка 152 сельхозтоваропроизводителям  30 районов области (Алгайского, Новоузенского, Питерского, Пугачевского и других). Численность маточного товарного поголовья КРС специализированных мясных пород - 23,3 тыс голов</t>
  </si>
  <si>
    <t>Индекс производства продукции животноводства в хозяйствах всех категорий (в сопоставимых ценах) по отношению к уровню 2017 года - 103,1%</t>
  </si>
  <si>
    <t>По оперативной информации, в 2022 году индекс производства продукции животноводства в хозяйствах всех категорий (в сопоставимых ценах) по отношению к уровню 2017 года составил 103,1%</t>
  </si>
  <si>
    <t>Индекс производства продукции животноводства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 - 109,5%</t>
  </si>
  <si>
    <t>По оперативной информации, в 2022 году индекс производства продукции животноводства в хозяйствах всех категорий (в сопоставимых ценах) по отношению к уровню 2017 года составил 109,5%</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</si>
  <si>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- 106,3 тыс тонн</t>
  </si>
  <si>
    <t>За январь-ноябрь 2022 года произведено 5,0 тыс тонн масла</t>
  </si>
  <si>
    <t>Производство масла сливочного - 2,8 тыс тонн</t>
  </si>
  <si>
    <t>Производство сыров и сырных продуктов - 1,1 тыс тонн</t>
  </si>
  <si>
    <t>За январь-ноябрь 2022 года произведено 1,1 тыс тонн сыров и сырных продуктов</t>
  </si>
  <si>
    <t>За счет средств областного и федерального бюджетов оказана финансовая поддержка 11 предприятиям хлебопекарной промышленности Балаковского, Новоузенского, Дергачевского районов области и г.Саратова, общий объем произведенных и реализованных хлеба и хлебобулочных изделий - 18888,0 тонн</t>
  </si>
  <si>
    <t>В 2022 году реализованно  680,588 тыс тонн зерновых культур собственного производства. За счет средств областного и федерального бюджетов оказана финансовая поддержка 327 производителям зерновых культур</t>
  </si>
  <si>
    <t xml:space="preserve">С начала 2022 года проведено 850 консультаций </t>
  </si>
  <si>
    <t xml:space="preserve">В 2022 году получили поддержку 700 субъектов малого и среднего предпринимательства  </t>
  </si>
  <si>
    <t>В 2022 году проведена 1 агропромышленная выставка с участием предприятий АПК области</t>
  </si>
  <si>
    <t>Количество разработанных научно-практических рекомендаций и мероприятий - 4 единицы</t>
  </si>
  <si>
    <t>Годовой показатель. В целях формирования программы научно-исследовательских и опытно-конструкторских разработок на 2022 год проведены заседания секций научно-технического Совета министерства сельского хозяйства Саратовской области</t>
  </si>
  <si>
    <t>В 2022 году разработанно 4 научно-практических рекомендаций и мероприятий</t>
  </si>
  <si>
    <t>Доля охвата сельскохозяйственных животных и птиц профилактическими мероприятиями составляет 100,0%</t>
  </si>
  <si>
    <t>Предоставление субсидий носит заявительный характер. За счет средств областного бюджета оказана финансовая поддержка  36 молодым специалистам 8  районов области (Аркадакского, Марксовского, Пугачевского и других) трудоустроившимся на работу в сельской местности</t>
  </si>
  <si>
    <t>За январь-октябрь 2022 года среднемесячная заработная плата работников сельского хозяйства (без субъектов малого предпринимательства) составила 41 295,4 рублей</t>
  </si>
  <si>
    <t>Количество созданных дополнительных мест для содержания животных без владельцев в приютах - 7 штук</t>
  </si>
  <si>
    <t>С начала 2022 года создано 7 дополнительных мест для содержания животных</t>
  </si>
  <si>
    <t>Количество проведенных ветеринарных мероприятий в отношении животных без владельцев - 500</t>
  </si>
  <si>
    <t>В течение 2022 года проведено 500 ветеринарных мероприятия</t>
  </si>
  <si>
    <t>С начала 2022 года проведено 377 ветеринарных мероприятий в отношении животных без владельцев</t>
  </si>
  <si>
    <t>Введено в эксплуатацию мелиорируемых земель для выращивания экспортно 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- 2627,2 га</t>
  </si>
  <si>
    <t>Ввод в эксплуатацию мелиорируемых земель за счет проведения гидромелиоративных мероприятий - 10081,0 га</t>
  </si>
  <si>
    <t>Вовлечение в оборот выбывших сельскохозяйственных угодий за счет проведения культуртехнических мероприятий - 732,96 га</t>
  </si>
  <si>
    <t>С начала 2022 года вовлечено в оборот 732,96 га выбывших сельскохозяйственных угодий</t>
  </si>
  <si>
    <t>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 - 10,87 тыс га</t>
  </si>
  <si>
    <t>В 2022 году на площади 10,021 га проведен государственный кадастровый учет земельных участков</t>
  </si>
  <si>
    <t>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 - 2,0801 тыс. га</t>
  </si>
  <si>
    <t>В 2022 году  подготовлены проекты межевания земельных участков на площади 1,727 тыс. га</t>
  </si>
  <si>
    <t xml:space="preserve">За счет средств областного и федерального бюджетов оказана финансовая поддержка 2 сельхозтоваропроизводителям  Новоузенского района области: ЗАО "Красный партизан"и  ЗАО "Новая жизнь" . По итогам 2022 года 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составил 19,8 т </t>
  </si>
  <si>
    <t>За счет средств областного и федерального бюджетов оказана финансовая поддержка 3 сельскохозяйственным потребительским кооперативам: СССПК "Маврино" Балаковского района, СССПК "Амир" Советского района, СПОСК "ЭкоФрукт" Хвалынского района</t>
  </si>
  <si>
    <r>
      <rPr>
        <sz val="14"/>
        <color theme="1"/>
        <rFont val="PT Astra Serif"/>
        <family val="1"/>
        <charset val="204"/>
      </rPr>
      <t xml:space="preserve">Годовой показатель. </t>
    </r>
    <r>
      <rPr>
        <sz val="13.5"/>
        <color theme="1"/>
        <rFont val="PT Astra Serif"/>
        <family val="1"/>
        <charset val="204"/>
      </rPr>
      <t>Неисполнение показателя обусловлено тем, что часть участка по Озинскому муниципальному району не поставлена на кадастровый учет, т.к. Росреестр отказал в постановке на кадастровый учет 0,354 га. Кроме того, не сформирован акт-сверки в электронном бюджете Покровского муниципального образования Вольского района  и Миусского муниципального образования Ершовского муниципального района. Не профинансировано Свердловское муниципальное образование Калининского района , т.к.  казначейством отклонены затраты 2021 года</t>
    </r>
  </si>
  <si>
    <t>За счет средств областного и федерального бюджетов оказана финансовая поддержка 31 сельхозтоваропроизводителю  Воскресенского, Краснокутского, Краснопартизанского, Новобурасского, Пугачевского,  Турковского, Энгельсского и других районов области. С начала 2022 года введено в эксплуатацию 10299,0 га  мелиорируемых земель</t>
  </si>
  <si>
    <t xml:space="preserve">За счет средств областного и федерального бюджетов оказана финансовая поддержка 16 грантополучателям 10 районов области: Алгайского, Балаковского, Балтайского, Вольского, Марксовского, Новоузенского, Озинского, Петровского, Ровеснкого, Энгельсского. </t>
  </si>
  <si>
    <t>По итогам 2022 года в сельскохозяйственных организациях, КФХ, включая ИП, произведено 121,59 тыс тонн молока. За счет средств областного бюджета для достижения показателей результативности по повышению продуктивности в молочном скотоводстве (за произведенное коровье молоко и приобретение нетелей) оказана финансовая поддержка 49 бюджетополучателям 22 районов области (Аткарского, Базарно-Карабулакского, Балашовского, Вольского, Пугачевского, Ровенского, Энгельсского и  других)</t>
  </si>
  <si>
    <t>За счет средств областного и федерального бюджетов оказана финансовая поддержка 14 сельхозтоваропроизводителям 11 районов области (Пугачевского, Озинского, Екатериновского и других). Доля застрахованной посевной (посадочной) площади в общей посевной площади - 2,43% (82,1 тыс.га)</t>
  </si>
  <si>
    <t>За счет средств областного и федерального бюджетов оказана финансовая поддержка 5 сельхозтоваропроизводителям Балашовского, Краснокутского, Лысогорского, Энгельсского районов области. Фактическая доля застрахованного поголовья сельскохозяйственных животных в общем поголовье сельскохозяйственных животных - 14,89% (44,5 тыс усл голов)</t>
  </si>
  <si>
    <t>Мероприятие 1.3 "Возмещение части затрат сельскохозяйственным потребительским кооперативам, связанных с предоставлением услуг по реализации сельскохозяйственной продукции"</t>
  </si>
  <si>
    <t>1.9.9 "Переработка молока сырого на пищевую продукцию"</t>
  </si>
  <si>
    <t>Мероприятие 1.16 "Стимулирование производства картофеля и овощей"</t>
  </si>
  <si>
    <t>Мероприятие 4.9 "Развитие сельского туризма"</t>
  </si>
  <si>
    <t>за I квартал 2023 года,</t>
  </si>
  <si>
    <t xml:space="preserve"> за 2022 год,                                   предшествующий отчетному                                                       </t>
  </si>
  <si>
    <t>установленные                                                      на 2023 год</t>
  </si>
  <si>
    <t>фактически                                                                                  достигнутые                                                                      за 2023 год</t>
  </si>
  <si>
    <t>1.63.1.</t>
  </si>
  <si>
    <t>Прирост объема производства масличных культур</t>
  </si>
  <si>
    <t xml:space="preserve"> - </t>
  </si>
  <si>
    <t>1.78.</t>
  </si>
  <si>
    <t>Прирост численности членов (в том числе ассоциированных членов) сельскохозяйственных потребительских кооперативов, получивших поддержку</t>
  </si>
  <si>
    <t>1.79.</t>
  </si>
  <si>
    <t>Прирост объема отгруженных товаров, выполненных работ и услуг собственными силами сельскохозяйственных потребительских кооперативов, получивших поддержку</t>
  </si>
  <si>
    <t>1.86.1.</t>
  </si>
  <si>
    <t>Индекс производства продукции сельского хозяйства (в сопоставимых ценах) к уровню 2020 года</t>
  </si>
  <si>
    <t>1.91.1.</t>
  </si>
  <si>
    <t>Индекс производства пищевых продуктов (в сопоставимых ценах) к уровню 2020 года</t>
  </si>
  <si>
    <t>1.99.1.</t>
  </si>
  <si>
    <t>Валовой сбор плодов и ягод в сельскохозяйственных организациях, крестьянских (фермерских) хозяйствах, включая индивидуальных предпринимателей</t>
  </si>
  <si>
    <t>4.10.</t>
  </si>
  <si>
    <t>Количество занятых в сфере сельского туризма в результате реализации проектов развития сельского туризма за счет государственной поддержки (нарастающим итогом)</t>
  </si>
  <si>
    <t>человек</t>
  </si>
  <si>
    <t>4.10.1.</t>
  </si>
  <si>
    <t>Количество туристов, посетивших объекты сельского туризма сельскохозяйственных товаропроизводителей, получивших государственную поддержку (нарастающим итогом)</t>
  </si>
  <si>
    <t>4.10.2.</t>
  </si>
  <si>
    <t>Прирост объема производства сельскохозяйственной продукции, обеспеченный сельскохозяйственными товаропроизводителями, получившими государственную поддержку на развитие сельского туризма</t>
  </si>
  <si>
    <t>4.14.</t>
  </si>
  <si>
    <t>Количество построенных и (или) организованных ветеринарных пунктов и (или) карантинных помещений и (или) кормокухонь</t>
  </si>
  <si>
    <t>Региональный проект 1.1 «Экспорт продукции агропромышленного комплекса» (в целях выполнения задач федерального проекта «Экспорт продукции агропромышленного комплекса»)</t>
  </si>
  <si>
    <t>1.1.2 "Государственная поддержка стимулирования увеличения производства масличных культур"</t>
  </si>
  <si>
    <t>1.1.3 " Государственная поддержка аккредитации ветеринарных лабораторий в национальной системе аккредитации"</t>
  </si>
  <si>
    <t>Мероприятие 5.1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</si>
  <si>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произведенных за I квартал 2023 года за счет соответствующих источников финансового обеспечения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</si>
</sst>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
    <numFmt numFmtId="167" formatCode="#,##0.0"/>
  </numFmts>
  <fonts count="26" x14ac:knownFonts="1">
    <font>
      <sz val="11"/>
      <color theme="1"/>
      <name val="Calibri"/>
      <family val="2"/>
      <charset val="204"/>
      <scheme val="minor"/>
    </font>
    <font>
      <sz val="10"/>
      <name val="Arial Cyr"/>
      <charset val="204"/>
    </font>
    <font>
      <b/>
      <sz val="14"/>
      <color theme="1"/>
      <name val="PT Astra Serif"/>
      <family val="1"/>
      <charset val="204"/>
    </font>
    <font>
      <sz val="11"/>
      <color theme="1"/>
      <name val="PT Astra Serif"/>
      <family val="1"/>
      <charset val="204"/>
    </font>
    <font>
      <b/>
      <sz val="14"/>
      <color rgb="FF00000A"/>
      <name val="PT Astra Serif"/>
      <family val="1"/>
      <charset val="204"/>
    </font>
    <font>
      <b/>
      <sz val="11"/>
      <color rgb="FF00000A"/>
      <name val="PT Astra Serif"/>
      <family val="1"/>
      <charset val="204"/>
    </font>
    <font>
      <b/>
      <sz val="12"/>
      <color rgb="FF00000A"/>
      <name val="PT Astra Serif"/>
      <family val="1"/>
      <charset val="204"/>
    </font>
    <font>
      <b/>
      <sz val="12"/>
      <color theme="1"/>
      <name val="PT Astra Serif"/>
      <family val="1"/>
      <charset val="204"/>
    </font>
    <font>
      <b/>
      <sz val="12"/>
      <name val="PT Astra Serif"/>
      <family val="1"/>
      <charset val="204"/>
    </font>
    <font>
      <b/>
      <sz val="11"/>
      <color theme="1"/>
      <name val="PT Astra Serif"/>
      <family val="1"/>
      <charset val="204"/>
    </font>
    <font>
      <b/>
      <sz val="13"/>
      <color theme="1"/>
      <name val="PT Astra Serif"/>
      <family val="1"/>
      <charset val="204"/>
    </font>
    <font>
      <sz val="13"/>
      <color theme="1"/>
      <name val="PT Astra Serif"/>
      <family val="1"/>
      <charset val="204"/>
    </font>
    <font>
      <sz val="11"/>
      <name val="PT Astra Serif"/>
      <family val="1"/>
      <charset val="204"/>
    </font>
    <font>
      <sz val="13"/>
      <name val="PT Astra Serif"/>
      <family val="1"/>
      <charset val="204"/>
    </font>
    <font>
      <b/>
      <sz val="13"/>
      <name val="PT Astra Serif"/>
      <family val="1"/>
      <charset val="204"/>
    </font>
    <font>
      <sz val="12"/>
      <color theme="1"/>
      <name val="PT Astra Serif"/>
      <family val="1"/>
      <charset val="204"/>
    </font>
    <font>
      <sz val="14"/>
      <color theme="1"/>
      <name val="PT Astra Serif"/>
      <family val="1"/>
      <charset val="204"/>
    </font>
    <font>
      <sz val="14"/>
      <name val="PT Astra Serif"/>
      <family val="1"/>
      <charset val="204"/>
    </font>
    <font>
      <b/>
      <sz val="14"/>
      <name val="PT Astra Serif"/>
      <family val="1"/>
      <charset val="204"/>
    </font>
    <font>
      <i/>
      <sz val="14"/>
      <color rgb="FFFF0000"/>
      <name val="PT Astra Serif"/>
      <family val="1"/>
      <charset val="204"/>
    </font>
    <font>
      <sz val="14"/>
      <color rgb="FF000000"/>
      <name val="PT Astra Serif"/>
      <family val="1"/>
      <charset val="204"/>
    </font>
    <font>
      <sz val="13.5"/>
      <color theme="1"/>
      <name val="PT Astra Serif"/>
      <family val="1"/>
      <charset val="204"/>
    </font>
    <font>
      <sz val="12"/>
      <name val="PT Astra Serif"/>
      <family val="1"/>
      <charset val="204"/>
    </font>
    <font>
      <sz val="12"/>
      <color theme="1"/>
      <name val="Calibri"/>
      <family val="2"/>
      <charset val="204"/>
      <scheme val="minor"/>
    </font>
    <font>
      <b/>
      <sz val="12"/>
      <color indexed="8"/>
      <name val="PT Astra Serif"/>
      <family val="1"/>
      <charset val="204"/>
    </font>
    <font>
      <sz val="12"/>
      <color indexed="8"/>
      <name val="PT Astra Serif"/>
      <family val="1"/>
      <charset val="204"/>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auto="1"/>
      </left>
      <right/>
      <top style="thin">
        <color auto="1"/>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355">
    <xf numFmtId="0" fontId="0" fillId="0" borderId="0" xfId="0"/>
    <xf numFmtId="0" fontId="15" fillId="0" borderId="0" xfId="0" applyFont="1" applyFill="1"/>
    <xf numFmtId="0" fontId="15" fillId="0" borderId="0" xfId="0" applyFont="1" applyFill="1" applyAlignment="1">
      <alignment horizontal="left"/>
    </xf>
    <xf numFmtId="164" fontId="2" fillId="0" borderId="11" xfId="0" applyNumberFormat="1" applyFont="1" applyFill="1" applyBorder="1" applyAlignment="1">
      <alignment vertical="top" wrapText="1"/>
    </xf>
    <xf numFmtId="164" fontId="16" fillId="0" borderId="12" xfId="0" applyNumberFormat="1" applyFont="1" applyFill="1" applyBorder="1" applyAlignment="1">
      <alignment vertical="top" wrapText="1"/>
    </xf>
    <xf numFmtId="164" fontId="2" fillId="0" borderId="12" xfId="0" applyNumberFormat="1" applyFont="1" applyFill="1" applyBorder="1" applyAlignment="1">
      <alignment vertical="top" wrapText="1"/>
    </xf>
    <xf numFmtId="164" fontId="2" fillId="0" borderId="13" xfId="0" applyNumberFormat="1" applyFont="1" applyFill="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 xfId="0" applyFont="1" applyFill="1" applyBorder="1"/>
    <xf numFmtId="0" fontId="16" fillId="0" borderId="20" xfId="0" applyFont="1" applyFill="1" applyBorder="1"/>
    <xf numFmtId="0" fontId="2" fillId="0" borderId="17" xfId="0" applyFont="1" applyFill="1" applyBorder="1" applyAlignment="1" applyProtection="1">
      <alignment vertical="top" wrapText="1"/>
      <protection locked="0"/>
    </xf>
    <xf numFmtId="0" fontId="17" fillId="0" borderId="1" xfId="0" applyFont="1" applyFill="1" applyBorder="1" applyAlignment="1">
      <alignment horizontal="center" vertical="top" wrapText="1"/>
    </xf>
    <xf numFmtId="164" fontId="17"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6" fillId="0" borderId="15" xfId="0" applyFont="1" applyFill="1" applyBorder="1" applyAlignment="1">
      <alignment vertical="top" wrapText="1"/>
    </xf>
    <xf numFmtId="0" fontId="16" fillId="0" borderId="2" xfId="0" applyFont="1" applyFill="1" applyBorder="1" applyAlignment="1">
      <alignment horizontal="center" vertical="top" wrapText="1"/>
    </xf>
    <xf numFmtId="164" fontId="17" fillId="0" borderId="28" xfId="0" applyNumberFormat="1" applyFont="1" applyFill="1" applyBorder="1" applyAlignment="1">
      <alignment horizontal="center" vertical="top" wrapText="1"/>
    </xf>
    <xf numFmtId="0" fontId="17" fillId="0" borderId="19" xfId="0" applyFont="1" applyFill="1" applyBorder="1" applyAlignment="1">
      <alignment vertical="top" wrapText="1"/>
    </xf>
    <xf numFmtId="0" fontId="16" fillId="0" borderId="17" xfId="0" applyFont="1" applyFill="1" applyBorder="1" applyAlignment="1">
      <alignment vertical="top" wrapText="1"/>
    </xf>
    <xf numFmtId="0" fontId="17" fillId="0" borderId="20" xfId="0" applyFont="1" applyFill="1" applyBorder="1" applyAlignment="1">
      <alignment vertical="top" wrapText="1"/>
    </xf>
    <xf numFmtId="0" fontId="17" fillId="0" borderId="2" xfId="0" applyFont="1" applyFill="1" applyBorder="1" applyAlignment="1">
      <alignment horizontal="center" vertical="top" wrapText="1"/>
    </xf>
    <xf numFmtId="2" fontId="16" fillId="0"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164" fontId="17" fillId="0" borderId="3" xfId="0" applyNumberFormat="1" applyFont="1" applyFill="1" applyBorder="1" applyAlignment="1">
      <alignment horizontal="center" vertical="top" wrapText="1"/>
    </xf>
    <xf numFmtId="0" fontId="17" fillId="0" borderId="18" xfId="0" applyFont="1" applyFill="1" applyBorder="1" applyAlignment="1">
      <alignment vertical="top" wrapText="1"/>
    </xf>
    <xf numFmtId="165" fontId="17" fillId="0" borderId="1" xfId="0" applyNumberFormat="1" applyFont="1" applyFill="1" applyBorder="1" applyAlignment="1">
      <alignment horizontal="center" vertical="top" wrapText="1"/>
    </xf>
    <xf numFmtId="1" fontId="16" fillId="0" borderId="1" xfId="0" applyNumberFormat="1"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20" xfId="0"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11" fillId="0" borderId="0" xfId="0" applyFont="1" applyFill="1"/>
    <xf numFmtId="0" fontId="13" fillId="0" borderId="0" xfId="0" applyFont="1" applyFill="1"/>
    <xf numFmtId="0" fontId="13" fillId="0" borderId="0" xfId="0" applyFont="1" applyFill="1" applyBorder="1" applyAlignment="1">
      <alignment horizontal="center" vertical="center"/>
    </xf>
    <xf numFmtId="0" fontId="13" fillId="0" borderId="0" xfId="0" applyFont="1" applyFill="1" applyAlignment="1"/>
    <xf numFmtId="0" fontId="10" fillId="0" borderId="0" xfId="0" applyFont="1" applyFill="1"/>
    <xf numFmtId="0" fontId="14" fillId="0" borderId="0" xfId="0" applyFont="1" applyFill="1" applyAlignment="1"/>
    <xf numFmtId="0" fontId="14" fillId="0" borderId="0" xfId="0" applyFont="1" applyFill="1" applyAlignment="1">
      <alignment horizontal="center"/>
    </xf>
    <xf numFmtId="0" fontId="11" fillId="0" borderId="0" xfId="0" applyFont="1" applyFill="1" applyAlignment="1">
      <alignment horizontal="center" vertical="center" wrapText="1"/>
    </xf>
    <xf numFmtId="0" fontId="13" fillId="0" borderId="0" xfId="0" applyFont="1" applyFill="1" applyBorder="1"/>
    <xf numFmtId="0" fontId="13" fillId="0" borderId="0" xfId="0" applyFont="1" applyFill="1" applyBorder="1" applyAlignment="1"/>
    <xf numFmtId="0" fontId="11" fillId="0" borderId="0" xfId="0" applyFont="1" applyFill="1" applyBorder="1"/>
    <xf numFmtId="0" fontId="13" fillId="0" borderId="14" xfId="0" applyFont="1" applyFill="1" applyBorder="1" applyAlignment="1">
      <alignment horizontal="center" vertical="center"/>
    </xf>
    <xf numFmtId="0" fontId="16" fillId="0" borderId="15" xfId="0" applyFont="1" applyFill="1" applyBorder="1" applyAlignment="1">
      <alignment horizontal="center" vertical="top"/>
    </xf>
    <xf numFmtId="0" fontId="17" fillId="0" borderId="2" xfId="0" applyFont="1" applyFill="1" applyBorder="1" applyAlignment="1">
      <alignment vertical="top" wrapText="1"/>
    </xf>
    <xf numFmtId="0" fontId="16" fillId="0" borderId="19" xfId="0" applyFont="1" applyFill="1" applyBorder="1" applyAlignment="1">
      <alignment vertical="top" wrapText="1"/>
    </xf>
    <xf numFmtId="0" fontId="16" fillId="0" borderId="17" xfId="0" applyFont="1" applyFill="1" applyBorder="1" applyAlignment="1">
      <alignment horizontal="center" vertical="top"/>
    </xf>
    <xf numFmtId="0" fontId="16" fillId="0" borderId="20" xfId="0" applyFont="1" applyFill="1" applyBorder="1" applyAlignment="1">
      <alignment vertical="top" wrapText="1"/>
    </xf>
    <xf numFmtId="0" fontId="16" fillId="0" borderId="16" xfId="0" applyFont="1" applyFill="1" applyBorder="1" applyAlignment="1">
      <alignment horizontal="center" vertical="top"/>
    </xf>
    <xf numFmtId="17" fontId="16" fillId="0" borderId="15" xfId="0" applyNumberFormat="1" applyFont="1" applyFill="1" applyBorder="1" applyAlignment="1">
      <alignment vertical="top"/>
    </xf>
    <xf numFmtId="0" fontId="17" fillId="0" borderId="2" xfId="0" applyFont="1" applyFill="1" applyBorder="1" applyAlignment="1">
      <alignment horizontal="center" vertical="top"/>
    </xf>
    <xf numFmtId="165" fontId="16" fillId="0" borderId="1" xfId="0" applyNumberFormat="1" applyFont="1" applyFill="1" applyBorder="1" applyAlignment="1">
      <alignment horizontal="center" vertical="top" wrapText="1"/>
    </xf>
    <xf numFmtId="0" fontId="16" fillId="0" borderId="0" xfId="0" applyFont="1" applyFill="1" applyBorder="1" applyAlignment="1" applyProtection="1">
      <alignment horizontal="left" vertical="top" wrapText="1"/>
      <protection locked="0"/>
    </xf>
    <xf numFmtId="0" fontId="15" fillId="0" borderId="0" xfId="0" applyFont="1" applyFill="1" applyBorder="1"/>
    <xf numFmtId="0" fontId="19" fillId="0" borderId="1" xfId="0" applyFont="1" applyFill="1" applyBorder="1" applyAlignment="1">
      <alignment horizontal="left" vertical="top" wrapText="1"/>
    </xf>
    <xf numFmtId="164" fontId="17" fillId="0" borderId="7" xfId="0" applyNumberFormat="1" applyFont="1" applyFill="1" applyBorder="1" applyAlignment="1">
      <alignment horizontal="center" vertical="top" wrapText="1"/>
    </xf>
    <xf numFmtId="0" fontId="16" fillId="0" borderId="12" xfId="0" applyFont="1" applyFill="1" applyBorder="1" applyAlignment="1">
      <alignment vertical="top" wrapText="1"/>
    </xf>
    <xf numFmtId="0" fontId="16" fillId="0" borderId="12" xfId="0" applyNumberFormat="1" applyFont="1" applyFill="1" applyBorder="1" applyAlignment="1">
      <alignment horizontal="left" vertical="top" wrapText="1"/>
    </xf>
    <xf numFmtId="0" fontId="17" fillId="0" borderId="1" xfId="0" applyFont="1" applyFill="1" applyBorder="1" applyAlignment="1">
      <alignment horizontal="center" vertical="top"/>
    </xf>
    <xf numFmtId="0" fontId="17" fillId="0" borderId="1"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left" vertical="top" wrapText="1"/>
    </xf>
    <xf numFmtId="164" fontId="16" fillId="0" borderId="1" xfId="0" applyNumberFormat="1" applyFont="1" applyFill="1" applyBorder="1" applyAlignment="1">
      <alignment horizontal="center" vertical="top"/>
    </xf>
    <xf numFmtId="0" fontId="16" fillId="0" borderId="3" xfId="0" applyFont="1" applyFill="1" applyBorder="1" applyAlignment="1">
      <alignment horizontal="center" vertical="top"/>
    </xf>
    <xf numFmtId="0" fontId="16" fillId="0" borderId="1" xfId="0" applyFont="1" applyFill="1" applyBorder="1" applyAlignment="1" applyProtection="1">
      <alignment vertical="top" wrapText="1"/>
      <protection locked="0"/>
    </xf>
    <xf numFmtId="164" fontId="16" fillId="0" borderId="2" xfId="0" applyNumberFormat="1" applyFont="1" applyFill="1" applyBorder="1" applyAlignment="1">
      <alignment horizontal="center" vertical="top"/>
    </xf>
    <xf numFmtId="0" fontId="16" fillId="0" borderId="1" xfId="0" applyFont="1" applyFill="1" applyBorder="1" applyAlignment="1" applyProtection="1">
      <alignment horizontal="left" vertical="top" wrapText="1"/>
      <protection locked="0"/>
    </xf>
    <xf numFmtId="0" fontId="16" fillId="0" borderId="1" xfId="0" applyFont="1" applyFill="1" applyBorder="1" applyAlignment="1">
      <alignment horizontal="left" vertical="top" wrapText="1"/>
    </xf>
    <xf numFmtId="164" fontId="17" fillId="0" borderId="1" xfId="0" applyNumberFormat="1" applyFont="1" applyFill="1" applyBorder="1" applyAlignment="1">
      <alignment horizontal="center" vertical="top"/>
    </xf>
    <xf numFmtId="164" fontId="16" fillId="0" borderId="3" xfId="0" applyNumberFormat="1" applyFont="1" applyFill="1" applyBorder="1" applyAlignment="1">
      <alignment horizontal="center" vertical="top"/>
    </xf>
    <xf numFmtId="164" fontId="20" fillId="0" borderId="3" xfId="0" applyNumberFormat="1" applyFont="1" applyFill="1" applyBorder="1" applyAlignment="1">
      <alignment horizontal="center" vertical="top" wrapText="1"/>
    </xf>
    <xf numFmtId="164" fontId="17" fillId="0" borderId="41" xfId="0" applyNumberFormat="1"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3" xfId="0" applyFont="1" applyFill="1" applyBorder="1" applyAlignment="1">
      <alignment horizontal="center" vertical="top" wrapText="1"/>
    </xf>
    <xf numFmtId="0" fontId="17" fillId="0" borderId="1" xfId="0" applyFont="1" applyFill="1" applyBorder="1" applyAlignment="1">
      <alignment vertical="top" wrapText="1"/>
    </xf>
    <xf numFmtId="0" fontId="20" fillId="0" borderId="2" xfId="0"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165" fontId="20" fillId="0" borderId="1" xfId="0" applyNumberFormat="1" applyFont="1" applyFill="1" applyBorder="1" applyAlignment="1">
      <alignment horizontal="center" vertical="top" wrapText="1"/>
    </xf>
    <xf numFmtId="164" fontId="17" fillId="0" borderId="43" xfId="0" applyNumberFormat="1" applyFont="1" applyFill="1" applyBorder="1" applyAlignment="1">
      <alignment horizontal="center" vertical="top" wrapText="1"/>
    </xf>
    <xf numFmtId="2" fontId="20" fillId="0" borderId="1"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6" fillId="0" borderId="37" xfId="0" applyFont="1" applyFill="1" applyBorder="1" applyAlignment="1">
      <alignment horizontal="center" vertical="top" wrapText="1"/>
    </xf>
    <xf numFmtId="164" fontId="16" fillId="0" borderId="37" xfId="0" applyNumberFormat="1" applyFont="1" applyFill="1" applyBorder="1" applyAlignment="1">
      <alignment horizontal="center" vertical="top" wrapText="1"/>
    </xf>
    <xf numFmtId="164" fontId="17" fillId="0" borderId="32" xfId="0" applyNumberFormat="1" applyFont="1" applyFill="1" applyBorder="1" applyAlignment="1">
      <alignment horizontal="center" vertical="top" wrapText="1"/>
    </xf>
    <xf numFmtId="0" fontId="16" fillId="0" borderId="26" xfId="0" applyFont="1" applyFill="1" applyBorder="1" applyAlignment="1">
      <alignment vertical="top" wrapText="1"/>
    </xf>
    <xf numFmtId="165" fontId="17" fillId="0" borderId="1" xfId="0" applyNumberFormat="1" applyFont="1" applyFill="1" applyBorder="1" applyAlignment="1">
      <alignment horizontal="center" vertical="top"/>
    </xf>
    <xf numFmtId="166" fontId="17" fillId="0" borderId="1" xfId="0" applyNumberFormat="1" applyFont="1" applyFill="1" applyBorder="1" applyAlignment="1">
      <alignment horizontal="center" vertical="top"/>
    </xf>
    <xf numFmtId="0" fontId="16" fillId="0" borderId="1" xfId="0" applyFont="1" applyFill="1" applyBorder="1" applyAlignment="1">
      <alignment horizontal="center" vertical="top" wrapText="1"/>
    </xf>
    <xf numFmtId="164" fontId="16" fillId="0" borderId="1" xfId="0" applyNumberFormat="1" applyFont="1" applyFill="1" applyBorder="1" applyAlignment="1">
      <alignment horizontal="center" vertical="top" wrapText="1"/>
    </xf>
    <xf numFmtId="0" fontId="16" fillId="0" borderId="19" xfId="0" applyFont="1" applyFill="1" applyBorder="1" applyAlignment="1">
      <alignment horizontal="left" vertical="top" wrapText="1"/>
    </xf>
    <xf numFmtId="0" fontId="16" fillId="0" borderId="17" xfId="0" applyFont="1" applyFill="1" applyBorder="1" applyAlignment="1">
      <alignment horizontal="left" vertical="top" wrapText="1"/>
    </xf>
    <xf numFmtId="0" fontId="2" fillId="0" borderId="11" xfId="0" applyFont="1" applyFill="1" applyBorder="1" applyAlignment="1">
      <alignment vertical="top" wrapText="1"/>
    </xf>
    <xf numFmtId="0" fontId="2" fillId="0" borderId="37" xfId="0" applyFont="1" applyFill="1" applyBorder="1" applyAlignment="1">
      <alignment vertical="top" wrapText="1"/>
    </xf>
    <xf numFmtId="164" fontId="16" fillId="0" borderId="0" xfId="0" applyNumberFormat="1" applyFont="1" applyFill="1" applyBorder="1" applyAlignment="1">
      <alignment horizontal="center" vertical="top" wrapText="1"/>
    </xf>
    <xf numFmtId="0" fontId="17" fillId="0" borderId="3" xfId="0" applyFont="1" applyFill="1" applyBorder="1" applyAlignment="1">
      <alignment vertical="top" wrapText="1"/>
    </xf>
    <xf numFmtId="0" fontId="16" fillId="0" borderId="16" xfId="0" applyFont="1" applyFill="1" applyBorder="1" applyAlignment="1">
      <alignment horizontal="left" vertical="top" wrapText="1"/>
    </xf>
    <xf numFmtId="0" fontId="2" fillId="0" borderId="11" xfId="0" applyFont="1" applyFill="1" applyBorder="1" applyAlignment="1">
      <alignment horizontal="left" vertical="top" wrapText="1"/>
    </xf>
    <xf numFmtId="0" fontId="15" fillId="0" borderId="2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7" fillId="0" borderId="25" xfId="0" applyFont="1" applyFill="1" applyBorder="1" applyAlignment="1" applyProtection="1">
      <alignment vertical="top" wrapText="1"/>
      <protection locked="0"/>
    </xf>
    <xf numFmtId="164" fontId="16" fillId="0" borderId="25" xfId="0" applyNumberFormat="1" applyFont="1" applyFill="1" applyBorder="1" applyAlignment="1">
      <alignment horizontal="center" vertical="top"/>
    </xf>
    <xf numFmtId="0" fontId="16" fillId="0" borderId="49" xfId="0" applyFont="1" applyFill="1" applyBorder="1" applyAlignment="1">
      <alignment horizontal="left" vertical="top" wrapText="1"/>
    </xf>
    <xf numFmtId="0" fontId="16" fillId="0" borderId="21" xfId="0" applyFont="1" applyFill="1" applyBorder="1" applyAlignment="1" applyProtection="1">
      <alignment horizontal="left" vertical="top" wrapText="1"/>
      <protection locked="0"/>
    </xf>
    <xf numFmtId="164" fontId="16" fillId="0" borderId="39" xfId="0" applyNumberFormat="1" applyFont="1" applyFill="1" applyBorder="1" applyAlignment="1">
      <alignment horizontal="center" vertical="top"/>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164" fontId="16" fillId="0" borderId="3" xfId="0" applyNumberFormat="1" applyFont="1" applyFill="1" applyBorder="1" applyAlignment="1">
      <alignment horizontal="center" vertical="top" wrapText="1"/>
    </xf>
    <xf numFmtId="164" fontId="16" fillId="0" borderId="2" xfId="0" applyNumberFormat="1" applyFont="1" applyFill="1" applyBorder="1" applyAlignment="1">
      <alignment horizontal="center" vertical="top" wrapText="1"/>
    </xf>
    <xf numFmtId="0" fontId="16" fillId="0" borderId="18" xfId="0"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16" fillId="0" borderId="3" xfId="0" applyFont="1" applyFill="1" applyBorder="1" applyAlignment="1">
      <alignment horizontal="left" vertical="top" wrapText="1"/>
    </xf>
    <xf numFmtId="0" fontId="2" fillId="0" borderId="0" xfId="0" applyFont="1" applyFill="1" applyAlignment="1">
      <alignment horizontal="center" vertical="top" wrapText="1"/>
    </xf>
    <xf numFmtId="0" fontId="16" fillId="0" borderId="21" xfId="0" applyFont="1" applyFill="1" applyBorder="1" applyAlignment="1">
      <alignment horizontal="center" vertical="top" wrapText="1"/>
    </xf>
    <xf numFmtId="0" fontId="17" fillId="0" borderId="3" xfId="0" applyFont="1" applyFill="1" applyBorder="1" applyAlignment="1">
      <alignment horizontal="left" vertical="top" wrapText="1"/>
    </xf>
    <xf numFmtId="0" fontId="16" fillId="0" borderId="47" xfId="0" applyFont="1" applyFill="1" applyBorder="1" applyAlignment="1">
      <alignment horizontal="left" vertical="top" wrapText="1"/>
    </xf>
    <xf numFmtId="0" fontId="16" fillId="0" borderId="16" xfId="0" applyFont="1" applyFill="1" applyBorder="1" applyAlignment="1" applyProtection="1">
      <alignment horizontal="left" vertical="top" wrapText="1"/>
      <protection locked="0"/>
    </xf>
    <xf numFmtId="0" fontId="16" fillId="0" borderId="15" xfId="0" applyFont="1" applyFill="1" applyBorder="1" applyAlignment="1">
      <alignment horizontal="left" vertical="top" wrapText="1"/>
    </xf>
    <xf numFmtId="0" fontId="16" fillId="0" borderId="17" xfId="0" applyFont="1" applyFill="1" applyBorder="1" applyAlignment="1" applyProtection="1">
      <alignment vertical="top" wrapText="1"/>
      <protection locked="0"/>
    </xf>
    <xf numFmtId="0" fontId="16" fillId="0" borderId="16" xfId="0" applyFont="1" applyFill="1" applyBorder="1" applyAlignment="1" applyProtection="1">
      <alignment vertical="top" wrapText="1"/>
      <protection locked="0"/>
    </xf>
    <xf numFmtId="0" fontId="16" fillId="0" borderId="25" xfId="0" applyFont="1" applyFill="1" applyBorder="1" applyAlignment="1">
      <alignment horizontal="left" vertical="top" wrapText="1"/>
    </xf>
    <xf numFmtId="0" fontId="16" fillId="0" borderId="25" xfId="0" applyFont="1" applyFill="1" applyBorder="1" applyAlignment="1" applyProtection="1">
      <alignment vertical="top" wrapText="1"/>
      <protection locked="0"/>
    </xf>
    <xf numFmtId="0" fontId="16" fillId="0" borderId="3" xfId="0" applyFont="1" applyFill="1" applyBorder="1" applyAlignment="1">
      <alignment vertical="top" wrapText="1"/>
    </xf>
    <xf numFmtId="0" fontId="16" fillId="0" borderId="2" xfId="0" applyFont="1" applyFill="1" applyBorder="1" applyAlignment="1">
      <alignment vertical="top" wrapText="1"/>
    </xf>
    <xf numFmtId="0" fontId="16" fillId="0" borderId="16" xfId="0" applyFont="1" applyFill="1" applyBorder="1" applyAlignment="1">
      <alignment vertical="top" wrapText="1"/>
    </xf>
    <xf numFmtId="0" fontId="17" fillId="0" borderId="3" xfId="0" applyFont="1" applyFill="1" applyBorder="1" applyAlignment="1">
      <alignment horizontal="center" vertical="top"/>
    </xf>
    <xf numFmtId="0" fontId="16" fillId="0" borderId="40" xfId="0" applyFont="1" applyFill="1" applyBorder="1" applyAlignment="1">
      <alignment vertical="top" wrapText="1"/>
    </xf>
    <xf numFmtId="0" fontId="16" fillId="0" borderId="37" xfId="0" applyFont="1" applyFill="1" applyBorder="1" applyAlignment="1">
      <alignment vertical="top" wrapText="1"/>
    </xf>
    <xf numFmtId="0" fontId="16" fillId="0" borderId="23" xfId="0" applyFont="1" applyFill="1" applyBorder="1" applyAlignment="1">
      <alignment vertical="top" wrapText="1"/>
    </xf>
    <xf numFmtId="0" fontId="16" fillId="0" borderId="21" xfId="0" applyFont="1" applyFill="1" applyBorder="1" applyAlignment="1">
      <alignment vertical="top" wrapText="1"/>
    </xf>
    <xf numFmtId="165" fontId="17" fillId="0" borderId="21" xfId="0" applyNumberFormat="1" applyFont="1" applyFill="1" applyBorder="1" applyAlignment="1">
      <alignment horizontal="center" vertical="top" wrapText="1"/>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17" fillId="0" borderId="3" xfId="0" applyFont="1" applyFill="1" applyBorder="1" applyAlignment="1">
      <alignment horizontal="left" vertical="top" wrapText="1"/>
    </xf>
    <xf numFmtId="1" fontId="17" fillId="0" borderId="1" xfId="0" applyNumberFormat="1" applyFont="1" applyFill="1" applyBorder="1" applyAlignment="1">
      <alignment horizontal="center" vertical="top"/>
    </xf>
    <xf numFmtId="0" fontId="16" fillId="0" borderId="21" xfId="0" applyFont="1" applyFill="1" applyBorder="1" applyAlignment="1">
      <alignment horizontal="center" vertical="top" wrapText="1"/>
    </xf>
    <xf numFmtId="0" fontId="17" fillId="0" borderId="3" xfId="0" applyFont="1" applyFill="1" applyBorder="1" applyAlignment="1">
      <alignment horizontal="center" vertical="top" wrapText="1"/>
    </xf>
    <xf numFmtId="164" fontId="17" fillId="0" borderId="35" xfId="0" applyNumberFormat="1" applyFont="1" applyFill="1" applyBorder="1" applyAlignment="1">
      <alignment horizontal="center" vertical="top" wrapText="1"/>
    </xf>
    <xf numFmtId="0" fontId="13" fillId="0" borderId="1" xfId="0" applyFont="1" applyFill="1" applyBorder="1" applyAlignment="1">
      <alignment horizontal="center" vertical="center"/>
    </xf>
    <xf numFmtId="164" fontId="17" fillId="0" borderId="50" xfId="0" applyNumberFormat="1" applyFont="1" applyFill="1" applyBorder="1" applyAlignment="1">
      <alignment horizontal="center" vertical="top" wrapText="1"/>
    </xf>
    <xf numFmtId="0" fontId="4" fillId="2" borderId="0" xfId="0" applyFont="1" applyFill="1" applyAlignment="1" applyProtection="1">
      <alignment horizontal="center"/>
      <protection locked="0"/>
    </xf>
    <xf numFmtId="0" fontId="9" fillId="2" borderId="2" xfId="0" applyFont="1" applyFill="1" applyBorder="1" applyAlignment="1" applyProtection="1">
      <alignment horizontal="center" vertical="center" wrapText="1"/>
      <protection locked="0"/>
    </xf>
    <xf numFmtId="164" fontId="13" fillId="2" borderId="1" xfId="0" applyNumberFormat="1" applyFont="1" applyFill="1" applyBorder="1" applyAlignment="1" applyProtection="1">
      <alignment horizontal="center" vertical="center" wrapText="1"/>
      <protection locked="0"/>
    </xf>
    <xf numFmtId="164" fontId="13" fillId="2" borderId="3" xfId="0" applyNumberFormat="1" applyFont="1" applyFill="1" applyBorder="1" applyAlignment="1" applyProtection="1">
      <alignment horizontal="center" vertical="center" wrapText="1"/>
      <protection locked="0"/>
    </xf>
    <xf numFmtId="164" fontId="13" fillId="2" borderId="2"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protection locked="0"/>
    </xf>
    <xf numFmtId="164" fontId="3" fillId="2" borderId="1" xfId="0" applyNumberFormat="1"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164" fontId="1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3" fillId="2" borderId="1" xfId="0" applyFont="1" applyFill="1" applyBorder="1" applyAlignment="1">
      <alignment horizontal="center"/>
    </xf>
    <xf numFmtId="0" fontId="12"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center"/>
    </xf>
    <xf numFmtId="0" fontId="12" fillId="2" borderId="3"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top" wrapText="1"/>
      <protection locked="0"/>
    </xf>
    <xf numFmtId="0" fontId="11" fillId="2" borderId="1" xfId="0" applyFont="1" applyFill="1" applyBorder="1" applyAlignment="1" applyProtection="1">
      <alignment horizontal="center" vertical="top" wrapText="1"/>
      <protection locked="0"/>
    </xf>
    <xf numFmtId="0" fontId="6" fillId="2" borderId="0" xfId="0" applyFont="1" applyFill="1" applyAlignment="1">
      <alignment horizontal="center"/>
    </xf>
    <xf numFmtId="0" fontId="11" fillId="2" borderId="1"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Alignment="1">
      <alignment horizontal="center"/>
    </xf>
    <xf numFmtId="0" fontId="4" fillId="2" borderId="0" xfId="0" applyFont="1" applyFill="1" applyAlignment="1" applyProtection="1">
      <protection locked="0"/>
    </xf>
    <xf numFmtId="0" fontId="5" fillId="2" borderId="0" xfId="0" applyFont="1" applyFill="1" applyAlignment="1" applyProtection="1">
      <protection locked="0"/>
    </xf>
    <xf numFmtId="0" fontId="8" fillId="2" borderId="1" xfId="0" applyFont="1" applyFill="1" applyBorder="1" applyAlignment="1">
      <alignment horizontal="center" vertical="top" wrapText="1"/>
    </xf>
    <xf numFmtId="0" fontId="12" fillId="2" borderId="1"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11" fillId="2" borderId="34" xfId="0" applyFont="1" applyFill="1" applyBorder="1" applyAlignment="1" applyProtection="1">
      <alignment vertical="top" wrapText="1"/>
      <protection locked="0"/>
    </xf>
    <xf numFmtId="0" fontId="12"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vertical="top" wrapText="1"/>
      <protection locked="0"/>
    </xf>
    <xf numFmtId="0" fontId="3" fillId="2" borderId="0" xfId="0" applyFont="1" applyFill="1" applyProtection="1">
      <protection locked="0"/>
    </xf>
    <xf numFmtId="164" fontId="22"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vertical="center"/>
    </xf>
    <xf numFmtId="164" fontId="11" fillId="2" borderId="1" xfId="0" applyNumberFormat="1" applyFont="1" applyFill="1" applyBorder="1" applyAlignment="1" applyProtection="1">
      <alignment horizontal="center" vertical="top" wrapText="1"/>
      <protection locked="0"/>
    </xf>
    <xf numFmtId="167" fontId="11" fillId="2" borderId="1" xfId="0" applyNumberFormat="1"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7" fillId="2" borderId="1" xfId="0" applyFont="1" applyFill="1" applyBorder="1" applyAlignment="1">
      <alignment horizontal="center" vertical="top" wrapText="1"/>
    </xf>
    <xf numFmtId="0" fontId="2" fillId="2" borderId="0" xfId="0" applyFont="1" applyFill="1" applyAlignment="1">
      <alignment horizontal="center"/>
    </xf>
    <xf numFmtId="0" fontId="3" fillId="2" borderId="0" xfId="0" applyFont="1" applyFill="1"/>
    <xf numFmtId="164" fontId="15" fillId="2" borderId="1" xfId="0" applyNumberFormat="1" applyFont="1" applyFill="1" applyBorder="1" applyAlignment="1" applyProtection="1">
      <alignment horizontal="center" vertical="top" wrapText="1"/>
      <protection locked="0"/>
    </xf>
    <xf numFmtId="0" fontId="15" fillId="2" borderId="1" xfId="0" applyFont="1" applyFill="1" applyBorder="1" applyAlignment="1" applyProtection="1">
      <alignment horizontal="center" vertical="top" wrapText="1"/>
      <protection locked="0"/>
    </xf>
    <xf numFmtId="164" fontId="3" fillId="2" borderId="0" xfId="0" applyNumberFormat="1" applyFont="1" applyFill="1"/>
    <xf numFmtId="0" fontId="7" fillId="2" borderId="0" xfId="0" applyFont="1" applyFill="1" applyAlignment="1">
      <alignment horizontal="center"/>
    </xf>
    <xf numFmtId="0" fontId="15" fillId="2" borderId="0" xfId="0" applyFont="1" applyFill="1" applyAlignment="1">
      <alignment horizontal="left"/>
    </xf>
    <xf numFmtId="0" fontId="7" fillId="2" borderId="2"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left"/>
      <protection locked="0"/>
    </xf>
    <xf numFmtId="0" fontId="15" fillId="2" borderId="0" xfId="0" applyFont="1" applyFill="1" applyAlignment="1" applyProtection="1">
      <alignment horizontal="left"/>
      <protection locked="0"/>
    </xf>
    <xf numFmtId="0" fontId="15" fillId="2" borderId="1"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center" vertical="top" wrapText="1"/>
      <protection locked="0"/>
    </xf>
    <xf numFmtId="0" fontId="0" fillId="2" borderId="1" xfId="0" applyFill="1" applyBorder="1" applyAlignment="1">
      <alignment horizontal="center" vertical="top" wrapText="1"/>
    </xf>
    <xf numFmtId="0" fontId="7" fillId="2" borderId="3" xfId="0" applyFont="1" applyFill="1" applyBorder="1" applyAlignment="1" applyProtection="1">
      <alignment horizontal="left" vertical="top" wrapText="1"/>
      <protection locked="0"/>
    </xf>
    <xf numFmtId="0" fontId="23" fillId="2" borderId="4" xfId="0" applyFont="1" applyFill="1" applyBorder="1" applyAlignment="1">
      <alignment horizontal="left" vertical="top" wrapText="1"/>
    </xf>
    <xf numFmtId="0" fontId="23" fillId="2" borderId="2" xfId="0" applyFont="1" applyFill="1" applyBorder="1" applyAlignment="1">
      <alignment horizontal="left" vertical="top" wrapText="1"/>
    </xf>
    <xf numFmtId="0" fontId="3" fillId="2" borderId="1" xfId="0" applyFont="1" applyFill="1" applyBorder="1" applyAlignment="1" applyProtection="1">
      <alignment horizontal="center" vertical="top" wrapText="1"/>
      <protection locked="0"/>
    </xf>
    <xf numFmtId="0" fontId="0" fillId="2" borderId="1" xfId="0" applyFont="1" applyFill="1" applyBorder="1" applyAlignment="1">
      <alignment horizontal="center" vertical="top" wrapText="1"/>
    </xf>
    <xf numFmtId="0" fontId="15" fillId="2" borderId="3" xfId="0" applyFont="1" applyFill="1" applyBorder="1" applyAlignment="1" applyProtection="1">
      <alignment horizontal="left" vertical="top" wrapText="1"/>
      <protection locked="0"/>
    </xf>
    <xf numFmtId="0" fontId="3" fillId="2" borderId="3" xfId="0" applyFont="1" applyFill="1" applyBorder="1" applyAlignment="1" applyProtection="1">
      <alignment horizontal="center" vertical="top" wrapText="1"/>
      <protection locked="0"/>
    </xf>
    <xf numFmtId="0" fontId="0" fillId="2" borderId="4" xfId="0" applyFont="1" applyFill="1" applyBorder="1" applyAlignment="1">
      <alignment horizontal="center" vertical="top" wrapText="1"/>
    </xf>
    <xf numFmtId="0" fontId="0" fillId="2" borderId="2" xfId="0" applyFont="1" applyFill="1" applyBorder="1" applyAlignment="1">
      <alignment horizontal="center" vertical="top" wrapText="1"/>
    </xf>
    <xf numFmtId="0" fontId="11" fillId="2" borderId="3" xfId="0" applyFont="1" applyFill="1" applyBorder="1" applyAlignment="1" applyProtection="1">
      <alignment horizontal="left" vertical="top" wrapText="1"/>
      <protection locked="0"/>
    </xf>
    <xf numFmtId="0" fontId="0" fillId="2" borderId="4" xfId="0" applyFont="1" applyFill="1" applyBorder="1" applyAlignment="1">
      <alignment horizontal="left" vertical="top" wrapText="1"/>
    </xf>
    <xf numFmtId="0" fontId="0" fillId="2" borderId="2" xfId="0" applyFont="1" applyFill="1" applyBorder="1" applyAlignment="1">
      <alignment horizontal="left" vertical="top" wrapText="1"/>
    </xf>
    <xf numFmtId="0" fontId="15" fillId="2" borderId="4"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0" fillId="2" borderId="8" xfId="0" applyFont="1" applyFill="1" applyBorder="1" applyAlignment="1" applyProtection="1">
      <alignment horizontal="center" vertical="top" wrapText="1"/>
      <protection locked="0"/>
    </xf>
    <xf numFmtId="0" fontId="10" fillId="2" borderId="9" xfId="0" applyFont="1" applyFill="1" applyBorder="1" applyAlignment="1" applyProtection="1">
      <alignment horizontal="center" vertical="top" wrapText="1"/>
      <protection locked="0"/>
    </xf>
    <xf numFmtId="0" fontId="10" fillId="2" borderId="33" xfId="0" applyFont="1" applyFill="1" applyBorder="1" applyAlignment="1" applyProtection="1">
      <alignment horizontal="center" vertical="top" wrapText="1"/>
      <protection locked="0"/>
    </xf>
    <xf numFmtId="0" fontId="10" fillId="2" borderId="22" xfId="0" applyFont="1" applyFill="1" applyBorder="1" applyAlignment="1" applyProtection="1">
      <alignment horizontal="center" vertical="top" wrapText="1"/>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top"/>
      <protection locked="0"/>
    </xf>
    <xf numFmtId="0" fontId="13" fillId="2" borderId="1"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10" fillId="2" borderId="10" xfId="0" applyFont="1" applyFill="1" applyBorder="1" applyAlignment="1" applyProtection="1">
      <alignment horizontal="center" vertical="top" wrapText="1"/>
      <protection locked="0"/>
    </xf>
    <xf numFmtId="0" fontId="7" fillId="2" borderId="41" xfId="0" applyFont="1" applyFill="1" applyBorder="1" applyAlignment="1" applyProtection="1">
      <alignment horizontal="left" vertical="top" wrapText="1"/>
      <protection locked="0"/>
    </xf>
    <xf numFmtId="0" fontId="10" fillId="2" borderId="45" xfId="0" applyFont="1" applyFill="1" applyBorder="1" applyAlignment="1" applyProtection="1">
      <alignment horizontal="center" vertical="top" wrapText="1"/>
      <protection locked="0"/>
    </xf>
    <xf numFmtId="0" fontId="10" fillId="2" borderId="38" xfId="0" applyFont="1" applyFill="1" applyBorder="1" applyAlignment="1" applyProtection="1">
      <alignment horizontal="center" vertical="top" wrapText="1"/>
      <protection locked="0"/>
    </xf>
    <xf numFmtId="0" fontId="10" fillId="2" borderId="42" xfId="0" applyFont="1" applyFill="1" applyBorder="1" applyAlignment="1" applyProtection="1">
      <alignment horizontal="center" vertical="top" wrapText="1"/>
      <protection locked="0"/>
    </xf>
    <xf numFmtId="0" fontId="7" fillId="2" borderId="5"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1" xfId="0"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15" fillId="2" borderId="3" xfId="0" applyFont="1" applyFill="1" applyBorder="1" applyAlignment="1" applyProtection="1">
      <alignment vertical="top" wrapText="1"/>
      <protection locked="0"/>
    </xf>
    <xf numFmtId="0" fontId="15" fillId="2" borderId="4" xfId="0" applyFont="1" applyFill="1" applyBorder="1" applyAlignment="1" applyProtection="1">
      <alignment vertical="top" wrapText="1"/>
      <protection locked="0"/>
    </xf>
    <xf numFmtId="0" fontId="15" fillId="2" borderId="2" xfId="0" applyFont="1" applyFill="1" applyBorder="1" applyAlignment="1" applyProtection="1">
      <alignment vertical="top" wrapText="1"/>
      <protection locked="0"/>
    </xf>
    <xf numFmtId="0" fontId="7" fillId="2" borderId="35"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7" fillId="2" borderId="28"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2" fillId="2" borderId="0" xfId="0" applyFont="1" applyFill="1" applyAlignment="1">
      <alignment horizontal="center" vertical="center"/>
    </xf>
    <xf numFmtId="0" fontId="10" fillId="2" borderId="1"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1" fillId="2" borderId="3" xfId="0" applyFont="1" applyFill="1" applyBorder="1" applyAlignment="1" applyProtection="1">
      <alignment horizontal="center" vertical="top" wrapText="1"/>
      <protection locked="0"/>
    </xf>
    <xf numFmtId="0" fontId="11" fillId="2" borderId="4" xfId="0" applyFont="1" applyFill="1" applyBorder="1" applyAlignment="1" applyProtection="1">
      <alignment horizontal="center" vertical="top" wrapText="1"/>
      <protection locked="0"/>
    </xf>
    <xf numFmtId="0" fontId="11" fillId="2" borderId="2" xfId="0" applyFont="1" applyFill="1" applyBorder="1" applyAlignment="1" applyProtection="1">
      <alignment horizontal="center" vertical="top" wrapText="1"/>
      <protection locked="0"/>
    </xf>
    <xf numFmtId="0" fontId="11" fillId="2" borderId="3" xfId="0" applyFont="1" applyFill="1" applyBorder="1" applyAlignment="1" applyProtection="1">
      <alignment horizontal="left" vertical="top"/>
      <protection locked="0"/>
    </xf>
    <xf numFmtId="0" fontId="14" fillId="2" borderId="1" xfId="0" applyFont="1" applyFill="1" applyBorder="1" applyAlignment="1" applyProtection="1">
      <alignment horizontal="left" vertical="top" wrapText="1"/>
      <protection locked="0"/>
    </xf>
    <xf numFmtId="0" fontId="2" fillId="2" borderId="0" xfId="0" applyFont="1" applyFill="1" applyAlignment="1">
      <alignment horizontal="center"/>
    </xf>
    <xf numFmtId="0" fontId="7" fillId="2" borderId="3"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 xfId="0" applyFont="1" applyFill="1" applyBorder="1" applyAlignment="1" applyProtection="1">
      <alignment horizontal="center" vertical="top" wrapText="1"/>
      <protection locked="0"/>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3" fillId="2" borderId="1" xfId="0" applyFont="1" applyFill="1" applyBorder="1" applyAlignment="1" applyProtection="1">
      <alignment horizontal="center" vertical="top" wrapText="1"/>
      <protection locked="0"/>
    </xf>
    <xf numFmtId="0" fontId="10" fillId="2" borderId="34" xfId="0" applyFont="1" applyFill="1" applyBorder="1" applyAlignment="1" applyProtection="1">
      <alignment horizontal="left" vertical="top" wrapText="1"/>
      <protection locked="0"/>
    </xf>
    <xf numFmtId="0" fontId="11" fillId="2" borderId="1" xfId="0" applyFont="1" applyFill="1" applyBorder="1" applyAlignment="1" applyProtection="1">
      <alignment horizontal="center" vertical="top"/>
      <protection locked="0"/>
    </xf>
    <xf numFmtId="0" fontId="11" fillId="2" borderId="3" xfId="0" applyFont="1" applyFill="1" applyBorder="1" applyAlignment="1" applyProtection="1">
      <alignment horizontal="center" vertical="top"/>
      <protection locked="0"/>
    </xf>
    <xf numFmtId="0" fontId="25" fillId="2" borderId="1" xfId="0" applyFont="1" applyFill="1" applyBorder="1" applyAlignment="1" applyProtection="1">
      <alignment horizontal="left" vertical="top" wrapText="1"/>
      <protection locked="0"/>
    </xf>
    <xf numFmtId="0" fontId="17" fillId="0" borderId="27" xfId="0" applyFont="1" applyFill="1" applyBorder="1" applyAlignment="1">
      <alignment horizontal="left" vertical="top" wrapText="1"/>
    </xf>
    <xf numFmtId="0" fontId="17" fillId="0" borderId="15"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left" vertical="top" wrapText="1"/>
    </xf>
    <xf numFmtId="164" fontId="16" fillId="0" borderId="3" xfId="0" applyNumberFormat="1" applyFont="1" applyFill="1" applyBorder="1" applyAlignment="1">
      <alignment horizontal="center" vertical="top" wrapText="1"/>
    </xf>
    <xf numFmtId="164" fontId="16" fillId="0" borderId="2" xfId="0" applyNumberFormat="1" applyFont="1" applyFill="1" applyBorder="1" applyAlignment="1">
      <alignment horizontal="center" vertical="top" wrapText="1"/>
    </xf>
    <xf numFmtId="0" fontId="16" fillId="0" borderId="18" xfId="0" applyFont="1" applyFill="1" applyBorder="1" applyAlignment="1">
      <alignment horizontal="left" vertical="top" wrapText="1"/>
    </xf>
    <xf numFmtId="0" fontId="0" fillId="0" borderId="19" xfId="0" applyFill="1" applyBorder="1"/>
    <xf numFmtId="0" fontId="16" fillId="0" borderId="3"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16" xfId="0" applyFont="1" applyFill="1" applyBorder="1" applyAlignment="1" applyProtection="1">
      <alignment horizontal="left" vertical="top" wrapText="1"/>
      <protection locked="0"/>
    </xf>
    <xf numFmtId="0" fontId="16" fillId="0" borderId="15"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39" xfId="0" applyFont="1" applyFill="1" applyBorder="1" applyAlignment="1">
      <alignment horizontal="left" vertical="top" wrapText="1"/>
    </xf>
    <xf numFmtId="0" fontId="16" fillId="0" borderId="37"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16" fillId="0" borderId="37"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5" xfId="0" applyFont="1" applyFill="1" applyBorder="1" applyAlignment="1">
      <alignment horizontal="left" vertical="top" wrapText="1"/>
    </xf>
    <xf numFmtId="0" fontId="2" fillId="0" borderId="36" xfId="0" applyFont="1" applyFill="1" applyBorder="1" applyAlignment="1" applyProtection="1">
      <alignment horizontal="center" vertical="top" wrapText="1"/>
      <protection locked="0"/>
    </xf>
    <xf numFmtId="0" fontId="2" fillId="0" borderId="33" xfId="0" applyFont="1" applyFill="1" applyBorder="1" applyAlignment="1" applyProtection="1">
      <alignment horizontal="center" vertical="top" wrapText="1"/>
      <protection locked="0"/>
    </xf>
    <xf numFmtId="0" fontId="2" fillId="0" borderId="22" xfId="0" applyFont="1" applyFill="1" applyBorder="1" applyAlignment="1" applyProtection="1">
      <alignment horizontal="center" vertical="top" wrapText="1"/>
      <protection locked="0"/>
    </xf>
    <xf numFmtId="164" fontId="2" fillId="0" borderId="11" xfId="0" applyNumberFormat="1" applyFont="1" applyFill="1" applyBorder="1" applyAlignment="1">
      <alignment horizontal="center" vertical="top" wrapText="1"/>
    </xf>
    <xf numFmtId="164" fontId="2" fillId="0" borderId="12" xfId="0" applyNumberFormat="1" applyFont="1" applyFill="1" applyBorder="1" applyAlignment="1">
      <alignment horizontal="center" vertical="top" wrapText="1"/>
    </xf>
    <xf numFmtId="164" fontId="2" fillId="0" borderId="13" xfId="0" applyNumberFormat="1" applyFont="1" applyFill="1" applyBorder="1" applyAlignment="1">
      <alignment horizontal="center" vertical="top" wrapText="1"/>
    </xf>
    <xf numFmtId="0" fontId="2" fillId="0" borderId="0" xfId="0" applyFont="1" applyFill="1" applyAlignment="1">
      <alignment horizontal="center" vertical="top" wrapText="1"/>
    </xf>
    <xf numFmtId="0" fontId="16" fillId="0" borderId="24"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25" xfId="0" applyFont="1" applyFill="1" applyBorder="1" applyAlignment="1">
      <alignment horizontal="center" vertical="top" wrapText="1"/>
    </xf>
    <xf numFmtId="0" fontId="16" fillId="0" borderId="21" xfId="0" applyFont="1" applyFill="1" applyBorder="1" applyAlignment="1">
      <alignment horizontal="center" vertical="top" wrapText="1"/>
    </xf>
    <xf numFmtId="0" fontId="16" fillId="0" borderId="30" xfId="0" applyFont="1" applyFill="1" applyBorder="1" applyAlignment="1">
      <alignment horizontal="center" vertical="top" wrapText="1"/>
    </xf>
    <xf numFmtId="0" fontId="16" fillId="0" borderId="31" xfId="0" applyFont="1" applyFill="1" applyBorder="1" applyAlignment="1">
      <alignment horizontal="center" vertical="top" wrapText="1"/>
    </xf>
    <xf numFmtId="0" fontId="16" fillId="0" borderId="32" xfId="0" applyFont="1" applyFill="1" applyBorder="1" applyAlignment="1">
      <alignment horizontal="center" vertical="top" wrapText="1"/>
    </xf>
    <xf numFmtId="0" fontId="16" fillId="0" borderId="26" xfId="0" applyFont="1" applyFill="1" applyBorder="1" applyAlignment="1">
      <alignment horizontal="center" vertical="top" wrapText="1"/>
    </xf>
    <xf numFmtId="0" fontId="16" fillId="0" borderId="48" xfId="0" applyFont="1" applyFill="1" applyBorder="1" applyAlignment="1">
      <alignment horizontal="center" vertical="top" wrapText="1"/>
    </xf>
    <xf numFmtId="0" fontId="16" fillId="0" borderId="27" xfId="0" applyFont="1" applyFill="1" applyBorder="1" applyAlignment="1">
      <alignment horizontal="left" vertical="top" wrapText="1"/>
    </xf>
    <xf numFmtId="0" fontId="21" fillId="0" borderId="18" xfId="0" applyFont="1" applyFill="1" applyBorder="1" applyAlignment="1">
      <alignment vertical="top" wrapText="1"/>
    </xf>
    <xf numFmtId="0" fontId="21" fillId="0" borderId="44" xfId="0" applyFont="1" applyFill="1" applyBorder="1" applyAlignment="1">
      <alignment vertical="top" wrapText="1"/>
    </xf>
    <xf numFmtId="0" fontId="16" fillId="0" borderId="4" xfId="0" applyNumberFormat="1" applyFont="1" applyFill="1" applyBorder="1" applyAlignment="1">
      <alignment horizontal="left" vertical="top" wrapText="1"/>
    </xf>
    <xf numFmtId="0" fontId="17" fillId="0" borderId="3" xfId="0" applyFont="1" applyFill="1" applyBorder="1" applyAlignment="1">
      <alignment horizontal="left" vertical="top" wrapText="1"/>
    </xf>
    <xf numFmtId="164" fontId="16" fillId="0" borderId="4" xfId="0" applyNumberFormat="1" applyFont="1" applyFill="1" applyBorder="1" applyAlignment="1">
      <alignment horizontal="center" vertical="top" wrapText="1"/>
    </xf>
    <xf numFmtId="0" fontId="16" fillId="0" borderId="47" xfId="0" applyFont="1" applyFill="1" applyBorder="1" applyAlignment="1">
      <alignment horizontal="left" vertical="top" wrapText="1"/>
    </xf>
    <xf numFmtId="0" fontId="16" fillId="0" borderId="46" xfId="0" applyFont="1" applyFill="1" applyBorder="1" applyAlignment="1" applyProtection="1">
      <alignment horizontal="left" vertical="top" wrapText="1"/>
      <protection locked="0"/>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1"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center" vertical="top" wrapText="1"/>
      <protection locked="0"/>
    </xf>
    <xf numFmtId="0" fontId="2" fillId="0" borderId="13" xfId="0" applyFont="1" applyFill="1" applyBorder="1" applyAlignment="1" applyProtection="1">
      <alignment horizontal="center" vertical="top" wrapText="1"/>
      <protection locked="0"/>
    </xf>
    <xf numFmtId="0" fontId="16" fillId="0" borderId="4" xfId="0" applyFont="1" applyFill="1" applyBorder="1" applyAlignment="1" applyProtection="1">
      <alignment horizontal="left" vertical="top" wrapText="1"/>
      <protection locked="0"/>
    </xf>
    <xf numFmtId="0" fontId="2" fillId="0" borderId="45" xfId="0" applyFont="1" applyFill="1" applyBorder="1" applyAlignment="1" applyProtection="1">
      <alignment horizontal="center" vertical="top" wrapText="1"/>
      <protection locked="0"/>
    </xf>
    <xf numFmtId="0" fontId="2" fillId="0" borderId="38" xfId="0" applyFont="1" applyFill="1" applyBorder="1" applyAlignment="1" applyProtection="1">
      <alignment horizontal="center" vertical="top" wrapText="1"/>
      <protection locked="0"/>
    </xf>
    <xf numFmtId="0" fontId="2" fillId="0" borderId="42" xfId="0" applyFont="1" applyFill="1" applyBorder="1" applyAlignment="1" applyProtection="1">
      <alignment horizontal="center" vertical="top" wrapText="1"/>
      <protection locked="0"/>
    </xf>
    <xf numFmtId="0" fontId="2" fillId="0" borderId="3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0" xfId="0" applyFont="1" applyFill="1" applyBorder="1" applyAlignment="1">
      <alignment horizontal="center" vertical="center"/>
    </xf>
    <xf numFmtId="0" fontId="18" fillId="0" borderId="11" xfId="0" applyFont="1" applyFill="1" applyBorder="1" applyAlignment="1">
      <alignment horizontal="center" vertical="top" wrapText="1"/>
    </xf>
    <xf numFmtId="0" fontId="18" fillId="0" borderId="12" xfId="0" applyFont="1" applyFill="1" applyBorder="1" applyAlignment="1">
      <alignment horizontal="center" vertical="top" wrapText="1"/>
    </xf>
    <xf numFmtId="0" fontId="18" fillId="0" borderId="37" xfId="0" applyFont="1" applyFill="1" applyBorder="1" applyAlignment="1">
      <alignment horizontal="center" vertical="top" wrapText="1"/>
    </xf>
    <xf numFmtId="0" fontId="18" fillId="0" borderId="1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33" xfId="0" applyFont="1" applyFill="1" applyBorder="1" applyAlignment="1">
      <alignment horizontal="center" vertical="top" wrapText="1"/>
    </xf>
    <xf numFmtId="0" fontId="2" fillId="0" borderId="10"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38"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0"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0" xfId="0" applyFont="1" applyFill="1" applyBorder="1" applyAlignment="1">
      <alignment horizontal="center" vertical="top" wrapText="1"/>
    </xf>
    <xf numFmtId="0" fontId="18" fillId="0" borderId="0" xfId="0" applyFont="1" applyFill="1" applyAlignment="1">
      <alignment horizontal="center" vertical="top"/>
    </xf>
    <xf numFmtId="0" fontId="18" fillId="0" borderId="0" xfId="0" applyFont="1" applyFill="1" applyAlignment="1">
      <alignment horizontal="center"/>
    </xf>
    <xf numFmtId="0" fontId="16" fillId="0" borderId="24" xfId="0" applyFont="1" applyFill="1" applyBorder="1" applyAlignment="1">
      <alignment horizontal="center" vertical="center"/>
    </xf>
    <xf numFmtId="0" fontId="16" fillId="0" borderId="16" xfId="0" applyFont="1" applyFill="1" applyBorder="1" applyAlignment="1">
      <alignment horizontal="center" vertical="center"/>
    </xf>
    <xf numFmtId="0" fontId="17" fillId="0" borderId="25"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top" wrapText="1"/>
    </xf>
    <xf numFmtId="0" fontId="17" fillId="0" borderId="18" xfId="0"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451"/>
  <sheetViews>
    <sheetView tabSelected="1" zoomScale="90" zoomScaleNormal="90" workbookViewId="0">
      <selection activeCell="A4" sqref="A4:K4"/>
    </sheetView>
  </sheetViews>
  <sheetFormatPr defaultColWidth="9.140625" defaultRowHeight="15.75" x14ac:dyDescent="0.25"/>
  <cols>
    <col min="1" max="1" width="35.42578125" style="192" customWidth="1"/>
    <col min="2" max="2" width="27.85546875" style="173" customWidth="1"/>
    <col min="3" max="3" width="21.28515625" style="173" customWidth="1"/>
    <col min="4" max="4" width="18.140625" style="153" customWidth="1"/>
    <col min="5" max="5" width="13.42578125" style="164" customWidth="1"/>
    <col min="6" max="6" width="15.140625" style="164" customWidth="1"/>
    <col min="7" max="7" width="12.85546875" style="164" customWidth="1"/>
    <col min="8" max="8" width="14.28515625" style="164" customWidth="1"/>
    <col min="9" max="9" width="16" style="164" customWidth="1"/>
    <col min="10" max="11" width="13.42578125" style="164" customWidth="1"/>
    <col min="12" max="16384" width="9.140625" style="184"/>
  </cols>
  <sheetData>
    <row r="1" spans="1:11" ht="18" customHeight="1" x14ac:dyDescent="0.25">
      <c r="A1" s="243" t="s">
        <v>26</v>
      </c>
      <c r="B1" s="243"/>
      <c r="C1" s="243"/>
      <c r="D1" s="243"/>
      <c r="E1" s="243"/>
      <c r="F1" s="243"/>
      <c r="G1" s="243"/>
      <c r="H1" s="243"/>
      <c r="I1" s="243"/>
      <c r="J1" s="243"/>
      <c r="K1" s="243"/>
    </row>
    <row r="2" spans="1:11" ht="18" customHeight="1" x14ac:dyDescent="0.3">
      <c r="A2" s="253" t="s">
        <v>37</v>
      </c>
      <c r="B2" s="253"/>
      <c r="C2" s="253"/>
      <c r="D2" s="253"/>
      <c r="E2" s="253"/>
      <c r="F2" s="253"/>
      <c r="G2" s="253"/>
      <c r="H2" s="253"/>
      <c r="I2" s="253"/>
      <c r="J2" s="253"/>
      <c r="K2" s="253"/>
    </row>
    <row r="3" spans="1:11" ht="18" customHeight="1" x14ac:dyDescent="0.3">
      <c r="A3" s="253" t="s">
        <v>38</v>
      </c>
      <c r="B3" s="253"/>
      <c r="C3" s="253"/>
      <c r="D3" s="253"/>
      <c r="E3" s="253"/>
      <c r="F3" s="253"/>
      <c r="G3" s="253"/>
      <c r="H3" s="253"/>
      <c r="I3" s="253"/>
      <c r="J3" s="253"/>
      <c r="K3" s="253"/>
    </row>
    <row r="4" spans="1:11" ht="18" customHeight="1" x14ac:dyDescent="0.3">
      <c r="A4" s="253" t="s">
        <v>430</v>
      </c>
      <c r="B4" s="253"/>
      <c r="C4" s="253"/>
      <c r="D4" s="253"/>
      <c r="E4" s="253"/>
      <c r="F4" s="253"/>
      <c r="G4" s="253"/>
      <c r="H4" s="253"/>
      <c r="I4" s="253"/>
      <c r="J4" s="253"/>
      <c r="K4" s="253"/>
    </row>
    <row r="5" spans="1:11" ht="18" customHeight="1" x14ac:dyDescent="0.3">
      <c r="A5" s="188"/>
      <c r="B5" s="183"/>
      <c r="C5" s="183"/>
      <c r="D5" s="183"/>
      <c r="E5" s="183"/>
      <c r="F5" s="183"/>
      <c r="G5" s="183"/>
      <c r="H5" s="183"/>
      <c r="I5" s="183"/>
      <c r="J5" s="183"/>
      <c r="K5" s="183"/>
    </row>
    <row r="6" spans="1:11" ht="23.25" customHeight="1" x14ac:dyDescent="0.3">
      <c r="A6" s="189"/>
      <c r="B6" s="165"/>
      <c r="C6" s="166"/>
      <c r="D6" s="143"/>
      <c r="E6" s="161"/>
      <c r="F6" s="161"/>
      <c r="G6" s="161"/>
      <c r="H6" s="161"/>
      <c r="I6" s="161"/>
      <c r="K6" s="164" t="s">
        <v>32</v>
      </c>
    </row>
    <row r="7" spans="1:11" ht="24" customHeight="1" x14ac:dyDescent="0.25">
      <c r="A7" s="254" t="s">
        <v>33</v>
      </c>
      <c r="B7" s="254" t="s">
        <v>34</v>
      </c>
      <c r="C7" s="256" t="s">
        <v>0</v>
      </c>
      <c r="D7" s="231" t="s">
        <v>35</v>
      </c>
      <c r="E7" s="231" t="s">
        <v>23</v>
      </c>
      <c r="F7" s="231" t="s">
        <v>36</v>
      </c>
      <c r="G7" s="229" t="s">
        <v>31</v>
      </c>
      <c r="H7" s="230"/>
      <c r="I7" s="231" t="s">
        <v>24</v>
      </c>
      <c r="J7" s="231"/>
      <c r="K7" s="231"/>
    </row>
    <row r="8" spans="1:11" ht="133.5" customHeight="1" x14ac:dyDescent="0.25">
      <c r="A8" s="255"/>
      <c r="B8" s="255"/>
      <c r="C8" s="256"/>
      <c r="D8" s="231"/>
      <c r="E8" s="231"/>
      <c r="F8" s="231"/>
      <c r="G8" s="182" t="s">
        <v>30</v>
      </c>
      <c r="H8" s="182" t="s">
        <v>29</v>
      </c>
      <c r="I8" s="167" t="s">
        <v>93</v>
      </c>
      <c r="J8" s="167" t="s">
        <v>94</v>
      </c>
      <c r="K8" s="167" t="s">
        <v>95</v>
      </c>
    </row>
    <row r="9" spans="1:11" ht="17.25" customHeight="1" x14ac:dyDescent="0.25">
      <c r="A9" s="190">
        <v>1</v>
      </c>
      <c r="B9" s="144">
        <v>2</v>
      </c>
      <c r="C9" s="144">
        <v>3</v>
      </c>
      <c r="D9" s="144">
        <v>4</v>
      </c>
      <c r="E9" s="144">
        <v>5</v>
      </c>
      <c r="F9" s="144">
        <v>6</v>
      </c>
      <c r="G9" s="144">
        <v>7</v>
      </c>
      <c r="H9" s="144">
        <v>8</v>
      </c>
      <c r="I9" s="144">
        <v>9</v>
      </c>
      <c r="J9" s="144">
        <v>10</v>
      </c>
      <c r="K9" s="144">
        <v>11</v>
      </c>
    </row>
    <row r="10" spans="1:11" ht="21.75" customHeight="1" x14ac:dyDescent="0.25">
      <c r="A10" s="237" t="s">
        <v>22</v>
      </c>
      <c r="B10" s="206"/>
      <c r="C10" s="155" t="s">
        <v>1</v>
      </c>
      <c r="D10" s="145">
        <f>D11+D13+D15+D16</f>
        <v>3385956.6</v>
      </c>
      <c r="E10" s="145" t="s">
        <v>304</v>
      </c>
      <c r="F10" s="145" t="s">
        <v>304</v>
      </c>
      <c r="G10" s="145" t="s">
        <v>304</v>
      </c>
      <c r="H10" s="145">
        <f>H11+H13+H15+H16</f>
        <v>1117022.3999999999</v>
      </c>
      <c r="I10" s="145">
        <f>H10/D10*100</f>
        <v>32.989861712935124</v>
      </c>
      <c r="J10" s="145" t="s">
        <v>304</v>
      </c>
      <c r="K10" s="145" t="s">
        <v>304</v>
      </c>
    </row>
    <row r="11" spans="1:11" ht="24.75" customHeight="1" x14ac:dyDescent="0.25">
      <c r="A11" s="238"/>
      <c r="B11" s="222"/>
      <c r="C11" s="155" t="s">
        <v>2</v>
      </c>
      <c r="D11" s="145">
        <f>D27+D42</f>
        <v>716069.10000000009</v>
      </c>
      <c r="E11" s="145">
        <f t="shared" ref="E11:H11" si="0">E27+E42</f>
        <v>744220.2</v>
      </c>
      <c r="F11" s="145">
        <f t="shared" si="0"/>
        <v>742389.2</v>
      </c>
      <c r="G11" s="145">
        <f t="shared" si="0"/>
        <v>213608.8</v>
      </c>
      <c r="H11" s="145">
        <f t="shared" si="0"/>
        <v>213822.59999999998</v>
      </c>
      <c r="I11" s="145">
        <f>H11/D11*100</f>
        <v>29.860609821035421</v>
      </c>
      <c r="J11" s="145">
        <f t="shared" ref="J11:J14" si="1">G11/E11*100</f>
        <v>28.702365240825227</v>
      </c>
      <c r="K11" s="145">
        <f t="shared" ref="K11:K13" si="2">G11/F11*100</f>
        <v>28.773155643966803</v>
      </c>
    </row>
    <row r="12" spans="1:11" ht="60" x14ac:dyDescent="0.25">
      <c r="A12" s="238"/>
      <c r="B12" s="222"/>
      <c r="C12" s="155" t="s">
        <v>27</v>
      </c>
      <c r="D12" s="145"/>
      <c r="E12" s="145">
        <f>E28+E43</f>
        <v>178995.19999999998</v>
      </c>
      <c r="F12" s="145"/>
      <c r="G12" s="145">
        <f>G28+G43</f>
        <v>85471.599999999991</v>
      </c>
      <c r="H12" s="145">
        <f>H28+H43</f>
        <v>0</v>
      </c>
      <c r="I12" s="145"/>
      <c r="J12" s="145">
        <f t="shared" si="1"/>
        <v>47.750777674485121</v>
      </c>
      <c r="K12" s="145"/>
    </row>
    <row r="13" spans="1:11" ht="30" x14ac:dyDescent="0.25">
      <c r="A13" s="238"/>
      <c r="B13" s="222"/>
      <c r="C13" s="155" t="s">
        <v>3</v>
      </c>
      <c r="D13" s="145">
        <f>D29+D90</f>
        <v>2584343.7000000002</v>
      </c>
      <c r="E13" s="145">
        <f t="shared" ref="E13:H13" si="3">E29+E90</f>
        <v>2586071.6</v>
      </c>
      <c r="F13" s="145">
        <f t="shared" si="3"/>
        <v>2581662.7000000002</v>
      </c>
      <c r="G13" s="145">
        <f t="shared" si="3"/>
        <v>901470.50000000012</v>
      </c>
      <c r="H13" s="145">
        <f t="shared" si="3"/>
        <v>903199.8</v>
      </c>
      <c r="I13" s="145">
        <f>H13/D13*100</f>
        <v>34.948904048637189</v>
      </c>
      <c r="J13" s="145">
        <f t="shared" si="1"/>
        <v>34.858682953712503</v>
      </c>
      <c r="K13" s="145">
        <f t="shared" si="2"/>
        <v>34.918213754259995</v>
      </c>
    </row>
    <row r="14" spans="1:11" ht="66.75" customHeight="1" x14ac:dyDescent="0.25">
      <c r="A14" s="238"/>
      <c r="B14" s="222"/>
      <c r="C14" s="155" t="s">
        <v>28</v>
      </c>
      <c r="D14" s="145"/>
      <c r="E14" s="145">
        <f>E30+E91</f>
        <v>2586071.6</v>
      </c>
      <c r="F14" s="145"/>
      <c r="G14" s="145">
        <f>G30+G91</f>
        <v>901470.50000000012</v>
      </c>
      <c r="H14" s="145">
        <f>H30+H91</f>
        <v>0</v>
      </c>
      <c r="I14" s="145"/>
      <c r="J14" s="145">
        <f t="shared" si="1"/>
        <v>34.858682953712503</v>
      </c>
      <c r="K14" s="145"/>
    </row>
    <row r="15" spans="1:11" ht="30" x14ac:dyDescent="0.25">
      <c r="A15" s="238"/>
      <c r="B15" s="222"/>
      <c r="C15" s="155" t="s">
        <v>6</v>
      </c>
      <c r="D15" s="145"/>
      <c r="E15" s="145" t="s">
        <v>304</v>
      </c>
      <c r="F15" s="145" t="s">
        <v>304</v>
      </c>
      <c r="G15" s="145" t="s">
        <v>304</v>
      </c>
      <c r="H15" s="145"/>
      <c r="I15" s="145"/>
      <c r="J15" s="145" t="s">
        <v>304</v>
      </c>
      <c r="K15" s="145" t="s">
        <v>304</v>
      </c>
    </row>
    <row r="16" spans="1:11" ht="45" x14ac:dyDescent="0.25">
      <c r="A16" s="238"/>
      <c r="B16" s="223"/>
      <c r="C16" s="155" t="s">
        <v>4</v>
      </c>
      <c r="D16" s="145">
        <f t="shared" ref="D16" si="4">D32</f>
        <v>85543.8</v>
      </c>
      <c r="E16" s="145" t="s">
        <v>304</v>
      </c>
      <c r="F16" s="145" t="s">
        <v>304</v>
      </c>
      <c r="G16" s="145" t="s">
        <v>304</v>
      </c>
      <c r="H16" s="145">
        <f>H32+H93</f>
        <v>0</v>
      </c>
      <c r="I16" s="145">
        <f>H16/D16*100</f>
        <v>0</v>
      </c>
      <c r="J16" s="145" t="s">
        <v>304</v>
      </c>
      <c r="K16" s="145" t="s">
        <v>304</v>
      </c>
    </row>
    <row r="17" spans="1:11" ht="20.25" customHeight="1" x14ac:dyDescent="0.25">
      <c r="A17" s="238"/>
      <c r="B17" s="240" t="s">
        <v>7</v>
      </c>
      <c r="C17" s="241"/>
      <c r="D17" s="242"/>
      <c r="E17" s="162"/>
      <c r="F17" s="162"/>
      <c r="G17" s="162"/>
      <c r="H17" s="162"/>
      <c r="I17" s="162"/>
      <c r="J17" s="145"/>
      <c r="K17" s="145"/>
    </row>
    <row r="18" spans="1:11" ht="24" customHeight="1" x14ac:dyDescent="0.25">
      <c r="A18" s="238"/>
      <c r="B18" s="257"/>
      <c r="C18" s="155" t="s">
        <v>1</v>
      </c>
      <c r="D18" s="145">
        <f>D19+D21+D23+D24</f>
        <v>929836.7</v>
      </c>
      <c r="E18" s="145" t="s">
        <v>304</v>
      </c>
      <c r="F18" s="145" t="s">
        <v>304</v>
      </c>
      <c r="G18" s="145" t="s">
        <v>304</v>
      </c>
      <c r="H18" s="145">
        <f t="shared" ref="H18" si="5">H19+H21+H23+H24</f>
        <v>255020.3</v>
      </c>
      <c r="I18" s="145">
        <f>H18/D18*100</f>
        <v>27.426353466151639</v>
      </c>
      <c r="J18" s="145" t="s">
        <v>304</v>
      </c>
      <c r="K18" s="145" t="s">
        <v>304</v>
      </c>
    </row>
    <row r="19" spans="1:11" ht="23.25" customHeight="1" x14ac:dyDescent="0.25">
      <c r="A19" s="238"/>
      <c r="B19" s="258"/>
      <c r="C19" s="155" t="s">
        <v>2</v>
      </c>
      <c r="D19" s="145">
        <f t="shared" ref="D19:H24" si="6">D35+D50</f>
        <v>18596.7</v>
      </c>
      <c r="E19" s="145">
        <f t="shared" si="6"/>
        <v>17653.8</v>
      </c>
      <c r="F19" s="145">
        <f t="shared" si="6"/>
        <v>17653.8</v>
      </c>
      <c r="G19" s="145">
        <f t="shared" si="6"/>
        <v>5100.3999999999996</v>
      </c>
      <c r="H19" s="145">
        <f t="shared" si="6"/>
        <v>5100.3999999999996</v>
      </c>
      <c r="I19" s="145">
        <f>H19/D19*100</f>
        <v>27.426371345453759</v>
      </c>
      <c r="J19" s="145">
        <f t="shared" ref="J19:J22" si="7">G19/E19*100</f>
        <v>28.89123021672388</v>
      </c>
      <c r="K19" s="145">
        <f t="shared" ref="K19" si="8">G19/F19*100</f>
        <v>28.89123021672388</v>
      </c>
    </row>
    <row r="20" spans="1:11" ht="60" x14ac:dyDescent="0.25">
      <c r="A20" s="238"/>
      <c r="B20" s="258"/>
      <c r="C20" s="155" t="s">
        <v>27</v>
      </c>
      <c r="D20" s="145">
        <f t="shared" si="6"/>
        <v>0</v>
      </c>
      <c r="E20" s="145">
        <f t="shared" si="6"/>
        <v>17653.8</v>
      </c>
      <c r="F20" s="145">
        <f t="shared" si="6"/>
        <v>90</v>
      </c>
      <c r="G20" s="145">
        <f t="shared" si="6"/>
        <v>5100.3999999999996</v>
      </c>
      <c r="H20" s="145">
        <f t="shared" si="6"/>
        <v>0</v>
      </c>
      <c r="I20" s="145"/>
      <c r="J20" s="145">
        <f t="shared" si="7"/>
        <v>28.89123021672388</v>
      </c>
      <c r="K20" s="145"/>
    </row>
    <row r="21" spans="1:11" ht="30" x14ac:dyDescent="0.25">
      <c r="A21" s="238"/>
      <c r="B21" s="258"/>
      <c r="C21" s="155" t="s">
        <v>3</v>
      </c>
      <c r="D21" s="145">
        <f t="shared" si="6"/>
        <v>911240</v>
      </c>
      <c r="E21" s="145">
        <f t="shared" si="6"/>
        <v>865037.1</v>
      </c>
      <c r="F21" s="145">
        <f t="shared" si="6"/>
        <v>865037.1</v>
      </c>
      <c r="G21" s="145">
        <f t="shared" si="6"/>
        <v>249919.9</v>
      </c>
      <c r="H21" s="145">
        <f t="shared" si="6"/>
        <v>249919.9</v>
      </c>
      <c r="I21" s="145">
        <f>H21/D21*100</f>
        <v>27.426353101268603</v>
      </c>
      <c r="J21" s="145">
        <f t="shared" si="7"/>
        <v>28.891234838367048</v>
      </c>
      <c r="K21" s="145">
        <f t="shared" ref="K21" si="9">G21/F21*100</f>
        <v>28.891234838367048</v>
      </c>
    </row>
    <row r="22" spans="1:11" ht="68.25" customHeight="1" x14ac:dyDescent="0.25">
      <c r="A22" s="238"/>
      <c r="B22" s="258"/>
      <c r="C22" s="155" t="s">
        <v>28</v>
      </c>
      <c r="D22" s="145">
        <f t="shared" si="6"/>
        <v>0</v>
      </c>
      <c r="E22" s="145">
        <f t="shared" si="6"/>
        <v>865037.1</v>
      </c>
      <c r="F22" s="145">
        <f t="shared" si="6"/>
        <v>4408.8999999999996</v>
      </c>
      <c r="G22" s="145">
        <f t="shared" si="6"/>
        <v>249919.9</v>
      </c>
      <c r="H22" s="145">
        <f t="shared" si="6"/>
        <v>0</v>
      </c>
      <c r="I22" s="145"/>
      <c r="J22" s="145">
        <f t="shared" si="7"/>
        <v>28.891234838367048</v>
      </c>
      <c r="K22" s="145"/>
    </row>
    <row r="23" spans="1:11" ht="30" customHeight="1" x14ac:dyDescent="0.25">
      <c r="A23" s="238"/>
      <c r="B23" s="258"/>
      <c r="C23" s="155" t="s">
        <v>6</v>
      </c>
      <c r="D23" s="145">
        <f t="shared" si="6"/>
        <v>0</v>
      </c>
      <c r="E23" s="145" t="s">
        <v>304</v>
      </c>
      <c r="F23" s="145" t="s">
        <v>304</v>
      </c>
      <c r="G23" s="145" t="s">
        <v>304</v>
      </c>
      <c r="H23" s="145">
        <f t="shared" si="6"/>
        <v>0</v>
      </c>
      <c r="I23" s="145"/>
      <c r="J23" s="145" t="s">
        <v>304</v>
      </c>
      <c r="K23" s="145" t="s">
        <v>304</v>
      </c>
    </row>
    <row r="24" spans="1:11" ht="43.15" customHeight="1" x14ac:dyDescent="0.25">
      <c r="A24" s="238"/>
      <c r="B24" s="259"/>
      <c r="C24" s="155" t="s">
        <v>4</v>
      </c>
      <c r="D24" s="145">
        <f t="shared" si="6"/>
        <v>0</v>
      </c>
      <c r="E24" s="145" t="s">
        <v>304</v>
      </c>
      <c r="F24" s="145" t="s">
        <v>304</v>
      </c>
      <c r="G24" s="145" t="s">
        <v>304</v>
      </c>
      <c r="H24" s="145">
        <f t="shared" si="6"/>
        <v>0</v>
      </c>
      <c r="I24" s="145"/>
      <c r="J24" s="145" t="s">
        <v>304</v>
      </c>
      <c r="K24" s="145" t="s">
        <v>304</v>
      </c>
    </row>
    <row r="25" spans="1:11" ht="23.25" customHeight="1" x14ac:dyDescent="0.25">
      <c r="A25" s="238"/>
      <c r="B25" s="240" t="s">
        <v>8</v>
      </c>
      <c r="C25" s="241"/>
      <c r="D25" s="241"/>
      <c r="E25" s="241"/>
      <c r="F25" s="241"/>
      <c r="G25" s="241"/>
      <c r="H25" s="241"/>
      <c r="I25" s="241"/>
      <c r="J25" s="241"/>
      <c r="K25" s="242"/>
    </row>
    <row r="26" spans="1:11" ht="18.75" customHeight="1" x14ac:dyDescent="0.25">
      <c r="A26" s="238"/>
      <c r="B26" s="206" t="s">
        <v>5</v>
      </c>
      <c r="C26" s="155" t="s">
        <v>1</v>
      </c>
      <c r="D26" s="145">
        <f>D27+D29+D31+D32</f>
        <v>2945043.9</v>
      </c>
      <c r="E26" s="145" t="s">
        <v>304</v>
      </c>
      <c r="F26" s="145" t="s">
        <v>304</v>
      </c>
      <c r="G26" s="145" t="s">
        <v>304</v>
      </c>
      <c r="H26" s="145">
        <f>H27+H29+H31+H32</f>
        <v>1006913</v>
      </c>
      <c r="I26" s="145">
        <f>H26/D26*100</f>
        <v>34.190084568858211</v>
      </c>
      <c r="J26" s="145" t="s">
        <v>304</v>
      </c>
      <c r="K26" s="145" t="s">
        <v>304</v>
      </c>
    </row>
    <row r="27" spans="1:11" ht="23.25" customHeight="1" x14ac:dyDescent="0.25">
      <c r="A27" s="238"/>
      <c r="B27" s="222"/>
      <c r="C27" s="155" t="s">
        <v>2</v>
      </c>
      <c r="D27" s="145">
        <f>D73+D317+D387</f>
        <v>275156.40000000002</v>
      </c>
      <c r="E27" s="145">
        <f t="shared" ref="D27:H30" si="10">E73+E317+E387</f>
        <v>280509.09999999998</v>
      </c>
      <c r="F27" s="145">
        <f t="shared" si="10"/>
        <v>278678.10000000003</v>
      </c>
      <c r="G27" s="145">
        <f t="shared" si="10"/>
        <v>103499.4</v>
      </c>
      <c r="H27" s="145">
        <f t="shared" si="10"/>
        <v>103713.2</v>
      </c>
      <c r="I27" s="145">
        <f>H27/D27*100</f>
        <v>37.692454182421336</v>
      </c>
      <c r="J27" s="145">
        <f t="shared" ref="J27:J30" si="11">G27/E27*100</f>
        <v>36.896984803701557</v>
      </c>
      <c r="K27" s="145">
        <f t="shared" ref="K27" si="12">G27/F27*100</f>
        <v>37.139409232372394</v>
      </c>
    </row>
    <row r="28" spans="1:11" ht="60" x14ac:dyDescent="0.25">
      <c r="A28" s="238"/>
      <c r="B28" s="222"/>
      <c r="C28" s="155" t="s">
        <v>27</v>
      </c>
      <c r="D28" s="145">
        <f t="shared" si="10"/>
        <v>0</v>
      </c>
      <c r="E28" s="145">
        <f t="shared" si="10"/>
        <v>178905.19999999998</v>
      </c>
      <c r="F28" s="145">
        <f t="shared" si="10"/>
        <v>0</v>
      </c>
      <c r="G28" s="145">
        <f t="shared" si="10"/>
        <v>85471.599999999991</v>
      </c>
      <c r="H28" s="145">
        <f t="shared" si="10"/>
        <v>0</v>
      </c>
      <c r="I28" s="145"/>
      <c r="J28" s="145">
        <f t="shared" si="11"/>
        <v>47.774799167380266</v>
      </c>
      <c r="K28" s="145"/>
    </row>
    <row r="29" spans="1:11" ht="30" x14ac:dyDescent="0.25">
      <c r="A29" s="238"/>
      <c r="B29" s="222"/>
      <c r="C29" s="155" t="s">
        <v>3</v>
      </c>
      <c r="D29" s="145">
        <f t="shared" si="10"/>
        <v>2584343.7000000002</v>
      </c>
      <c r="E29" s="145">
        <f t="shared" si="10"/>
        <v>2581662.7000000002</v>
      </c>
      <c r="F29" s="145">
        <f t="shared" si="10"/>
        <v>2581662.7000000002</v>
      </c>
      <c r="G29" s="145">
        <f t="shared" si="10"/>
        <v>901470.50000000012</v>
      </c>
      <c r="H29" s="145">
        <f t="shared" si="10"/>
        <v>903199.8</v>
      </c>
      <c r="I29" s="145">
        <f>H29/D29*100</f>
        <v>34.948904048637189</v>
      </c>
      <c r="J29" s="145">
        <f t="shared" si="11"/>
        <v>34.918213754259995</v>
      </c>
      <c r="K29" s="145">
        <f t="shared" ref="K29" si="13">G29/F29*100</f>
        <v>34.918213754259995</v>
      </c>
    </row>
    <row r="30" spans="1:11" ht="63" customHeight="1" x14ac:dyDescent="0.25">
      <c r="A30" s="238"/>
      <c r="B30" s="222"/>
      <c r="C30" s="155" t="s">
        <v>28</v>
      </c>
      <c r="D30" s="145">
        <f t="shared" si="10"/>
        <v>0</v>
      </c>
      <c r="E30" s="145">
        <f t="shared" si="10"/>
        <v>2581662.7000000002</v>
      </c>
      <c r="F30" s="145">
        <f t="shared" si="10"/>
        <v>0</v>
      </c>
      <c r="G30" s="145">
        <f t="shared" si="10"/>
        <v>901470.50000000012</v>
      </c>
      <c r="H30" s="145">
        <f t="shared" si="10"/>
        <v>0</v>
      </c>
      <c r="I30" s="145"/>
      <c r="J30" s="145">
        <f t="shared" si="11"/>
        <v>34.918213754259995</v>
      </c>
      <c r="K30" s="145"/>
    </row>
    <row r="31" spans="1:11" ht="30.75" customHeight="1" x14ac:dyDescent="0.25">
      <c r="A31" s="238"/>
      <c r="B31" s="222"/>
      <c r="C31" s="155" t="s">
        <v>6</v>
      </c>
      <c r="D31" s="145">
        <f>D77+D321+D391</f>
        <v>0</v>
      </c>
      <c r="E31" s="145" t="s">
        <v>304</v>
      </c>
      <c r="F31" s="145" t="s">
        <v>304</v>
      </c>
      <c r="G31" s="145" t="s">
        <v>304</v>
      </c>
      <c r="H31" s="145">
        <f>H77+H321+H391</f>
        <v>0</v>
      </c>
      <c r="I31" s="145"/>
      <c r="J31" s="145" t="s">
        <v>304</v>
      </c>
      <c r="K31" s="145" t="s">
        <v>304</v>
      </c>
    </row>
    <row r="32" spans="1:11" ht="28.5" customHeight="1" x14ac:dyDescent="0.25">
      <c r="A32" s="238"/>
      <c r="B32" s="223"/>
      <c r="C32" s="155" t="s">
        <v>4</v>
      </c>
      <c r="D32" s="145">
        <f>D78+D322+D392</f>
        <v>85543.8</v>
      </c>
      <c r="E32" s="145" t="s">
        <v>304</v>
      </c>
      <c r="F32" s="145" t="s">
        <v>304</v>
      </c>
      <c r="G32" s="145" t="s">
        <v>304</v>
      </c>
      <c r="H32" s="145">
        <f>H78+H322+H392</f>
        <v>0</v>
      </c>
      <c r="I32" s="145">
        <f>H32/D32*100</f>
        <v>0</v>
      </c>
      <c r="J32" s="145" t="s">
        <v>304</v>
      </c>
      <c r="K32" s="145" t="s">
        <v>304</v>
      </c>
    </row>
    <row r="33" spans="1:11" ht="21" customHeight="1" x14ac:dyDescent="0.25">
      <c r="A33" s="238"/>
      <c r="B33" s="240" t="s">
        <v>7</v>
      </c>
      <c r="C33" s="241"/>
      <c r="D33" s="241"/>
      <c r="E33" s="241"/>
      <c r="F33" s="241"/>
      <c r="G33" s="241"/>
      <c r="H33" s="241"/>
      <c r="I33" s="241"/>
      <c r="J33" s="241"/>
      <c r="K33" s="242"/>
    </row>
    <row r="34" spans="1:11" ht="16.5" customHeight="1" x14ac:dyDescent="0.25">
      <c r="A34" s="238"/>
      <c r="B34" s="206" t="s">
        <v>5</v>
      </c>
      <c r="C34" s="155" t="s">
        <v>1</v>
      </c>
      <c r="D34" s="145">
        <f>D35+D37+D40</f>
        <v>929836.7</v>
      </c>
      <c r="E34" s="145" t="s">
        <v>304</v>
      </c>
      <c r="F34" s="145" t="s">
        <v>304</v>
      </c>
      <c r="G34" s="145" t="s">
        <v>304</v>
      </c>
      <c r="H34" s="145">
        <f>H35+H37+H39+H40</f>
        <v>255020.3</v>
      </c>
      <c r="I34" s="145">
        <f>H34/D34*100</f>
        <v>27.426353466151639</v>
      </c>
      <c r="J34" s="145" t="s">
        <v>304</v>
      </c>
      <c r="K34" s="145" t="s">
        <v>304</v>
      </c>
    </row>
    <row r="35" spans="1:11" ht="18.75" customHeight="1" x14ac:dyDescent="0.25">
      <c r="A35" s="238"/>
      <c r="B35" s="222"/>
      <c r="C35" s="155" t="s">
        <v>2</v>
      </c>
      <c r="D35" s="145">
        <f>D125+D403</f>
        <v>18596.7</v>
      </c>
      <c r="E35" s="145">
        <f>E125+E403</f>
        <v>17563.8</v>
      </c>
      <c r="F35" s="145">
        <f>F125+F403</f>
        <v>17563.8</v>
      </c>
      <c r="G35" s="145">
        <f>G125+G403</f>
        <v>5100.3999999999996</v>
      </c>
      <c r="H35" s="145">
        <f>H125+H403</f>
        <v>5100.3999999999996</v>
      </c>
      <c r="I35" s="145">
        <f>H35/D35*100</f>
        <v>27.426371345453759</v>
      </c>
      <c r="J35" s="145">
        <f t="shared" ref="J35:J38" si="14">G35/E35*100</f>
        <v>29.039273961215684</v>
      </c>
      <c r="K35" s="145">
        <f t="shared" ref="K35" si="15">G35/F35*100</f>
        <v>29.039273961215684</v>
      </c>
    </row>
    <row r="36" spans="1:11" ht="60" x14ac:dyDescent="0.25">
      <c r="A36" s="238"/>
      <c r="B36" s="222"/>
      <c r="C36" s="155" t="s">
        <v>27</v>
      </c>
      <c r="D36" s="145"/>
      <c r="E36" s="145">
        <f>E126+E404</f>
        <v>17563.8</v>
      </c>
      <c r="F36" s="145"/>
      <c r="G36" s="145">
        <f t="shared" ref="G36:H38" si="16">G126+G404</f>
        <v>5100.3999999999996</v>
      </c>
      <c r="H36" s="145">
        <f t="shared" si="16"/>
        <v>0</v>
      </c>
      <c r="I36" s="145"/>
      <c r="J36" s="145">
        <f t="shared" si="14"/>
        <v>29.039273961215684</v>
      </c>
      <c r="K36" s="145"/>
    </row>
    <row r="37" spans="1:11" ht="30" x14ac:dyDescent="0.25">
      <c r="A37" s="238"/>
      <c r="B37" s="222"/>
      <c r="C37" s="155" t="s">
        <v>3</v>
      </c>
      <c r="D37" s="145">
        <f>D127+D405</f>
        <v>911240</v>
      </c>
      <c r="E37" s="145">
        <f>E127+E405</f>
        <v>860628.2</v>
      </c>
      <c r="F37" s="145">
        <f>F127+F405</f>
        <v>860628.2</v>
      </c>
      <c r="G37" s="145">
        <f t="shared" si="16"/>
        <v>249919.9</v>
      </c>
      <c r="H37" s="145">
        <f t="shared" si="16"/>
        <v>249919.9</v>
      </c>
      <c r="I37" s="145">
        <f>H37/D37*100</f>
        <v>27.426353101268603</v>
      </c>
      <c r="J37" s="145">
        <f t="shared" si="14"/>
        <v>29.039241335573244</v>
      </c>
      <c r="K37" s="145">
        <f t="shared" ref="K37" si="17">G37/F37*100</f>
        <v>29.039241335573244</v>
      </c>
    </row>
    <row r="38" spans="1:11" ht="65.25" customHeight="1" x14ac:dyDescent="0.25">
      <c r="A38" s="238"/>
      <c r="B38" s="222"/>
      <c r="C38" s="155" t="s">
        <v>28</v>
      </c>
      <c r="D38" s="145"/>
      <c r="E38" s="145">
        <f>E128+E406</f>
        <v>860628.2</v>
      </c>
      <c r="F38" s="145"/>
      <c r="G38" s="145">
        <f t="shared" si="16"/>
        <v>249919.9</v>
      </c>
      <c r="H38" s="145">
        <f t="shared" si="16"/>
        <v>0</v>
      </c>
      <c r="I38" s="145"/>
      <c r="J38" s="145">
        <f t="shared" si="14"/>
        <v>29.039241335573244</v>
      </c>
      <c r="K38" s="145"/>
    </row>
    <row r="39" spans="1:11" ht="30" x14ac:dyDescent="0.25">
      <c r="A39" s="238"/>
      <c r="B39" s="222"/>
      <c r="C39" s="155" t="s">
        <v>6</v>
      </c>
      <c r="D39" s="145"/>
      <c r="E39" s="145" t="s">
        <v>304</v>
      </c>
      <c r="F39" s="145" t="s">
        <v>304</v>
      </c>
      <c r="G39" s="145" t="s">
        <v>304</v>
      </c>
      <c r="H39" s="145"/>
      <c r="I39" s="145"/>
      <c r="J39" s="145" t="s">
        <v>304</v>
      </c>
      <c r="K39" s="145" t="s">
        <v>304</v>
      </c>
    </row>
    <row r="40" spans="1:11" ht="45" x14ac:dyDescent="0.25">
      <c r="A40" s="238"/>
      <c r="B40" s="223"/>
      <c r="C40" s="155" t="s">
        <v>4</v>
      </c>
      <c r="D40" s="145">
        <f>D130+D408</f>
        <v>0</v>
      </c>
      <c r="E40" s="145" t="s">
        <v>304</v>
      </c>
      <c r="F40" s="145" t="s">
        <v>304</v>
      </c>
      <c r="G40" s="145" t="s">
        <v>304</v>
      </c>
      <c r="H40" s="145">
        <f>H130+H408</f>
        <v>0</v>
      </c>
      <c r="I40" s="145"/>
      <c r="J40" s="145" t="s">
        <v>304</v>
      </c>
      <c r="K40" s="145" t="s">
        <v>304</v>
      </c>
    </row>
    <row r="41" spans="1:11" ht="18.600000000000001" customHeight="1" x14ac:dyDescent="0.25">
      <c r="A41" s="238"/>
      <c r="B41" s="206" t="s">
        <v>9</v>
      </c>
      <c r="C41" s="155" t="s">
        <v>1</v>
      </c>
      <c r="D41" s="145">
        <f>D42+D44+D46+D47</f>
        <v>440912.7</v>
      </c>
      <c r="E41" s="145" t="s">
        <v>304</v>
      </c>
      <c r="F41" s="145" t="s">
        <v>304</v>
      </c>
      <c r="G41" s="145" t="s">
        <v>304</v>
      </c>
      <c r="H41" s="145">
        <f t="shared" ref="H41" si="18">H42+H44</f>
        <v>110109.4</v>
      </c>
      <c r="I41" s="145">
        <f>H41/D41*100</f>
        <v>24.973061560712583</v>
      </c>
      <c r="J41" s="145" t="s">
        <v>304</v>
      </c>
      <c r="K41" s="145" t="s">
        <v>304</v>
      </c>
    </row>
    <row r="42" spans="1:11" ht="21.6" customHeight="1" x14ac:dyDescent="0.25">
      <c r="A42" s="238"/>
      <c r="B42" s="222"/>
      <c r="C42" s="155" t="s">
        <v>2</v>
      </c>
      <c r="D42" s="145">
        <f>D88+D324</f>
        <v>440912.7</v>
      </c>
      <c r="E42" s="145">
        <f>E88+E324</f>
        <v>463711.1</v>
      </c>
      <c r="F42" s="145">
        <f>F88+F324</f>
        <v>463711.1</v>
      </c>
      <c r="G42" s="145">
        <f>G88+G324</f>
        <v>110109.4</v>
      </c>
      <c r="H42" s="145">
        <f>H88+H324</f>
        <v>110109.4</v>
      </c>
      <c r="I42" s="145">
        <f>H42/D42*100</f>
        <v>24.973061560712583</v>
      </c>
      <c r="J42" s="145">
        <f t="shared" ref="J42:J45" si="19">G42/E42*100</f>
        <v>23.745258631936998</v>
      </c>
      <c r="K42" s="145">
        <f t="shared" ref="K42" si="20">G42/F42*100</f>
        <v>23.745258631936998</v>
      </c>
    </row>
    <row r="43" spans="1:11" ht="60" x14ac:dyDescent="0.25">
      <c r="A43" s="238"/>
      <c r="B43" s="222"/>
      <c r="C43" s="155" t="s">
        <v>27</v>
      </c>
      <c r="D43" s="145"/>
      <c r="E43" s="145">
        <f>E89+E325</f>
        <v>90</v>
      </c>
      <c r="F43" s="145"/>
      <c r="G43" s="145">
        <f>G89+G325</f>
        <v>0</v>
      </c>
      <c r="H43" s="145">
        <f>H89+H325</f>
        <v>0</v>
      </c>
      <c r="I43" s="145"/>
      <c r="J43" s="145">
        <f t="shared" si="19"/>
        <v>0</v>
      </c>
      <c r="K43" s="145"/>
    </row>
    <row r="44" spans="1:11" ht="30" x14ac:dyDescent="0.25">
      <c r="A44" s="238"/>
      <c r="B44" s="222"/>
      <c r="C44" s="155" t="s">
        <v>3</v>
      </c>
      <c r="D44" s="145">
        <f>D52</f>
        <v>0</v>
      </c>
      <c r="E44" s="145">
        <f>E52</f>
        <v>4408.8999999999996</v>
      </c>
      <c r="F44" s="145">
        <f>F52</f>
        <v>4408.8999999999996</v>
      </c>
      <c r="G44" s="145">
        <f>G52</f>
        <v>0</v>
      </c>
      <c r="H44" s="145">
        <f>H52</f>
        <v>0</v>
      </c>
      <c r="I44" s="145"/>
      <c r="J44" s="145">
        <f t="shared" si="19"/>
        <v>0</v>
      </c>
      <c r="K44" s="145"/>
    </row>
    <row r="45" spans="1:11" ht="63" customHeight="1" x14ac:dyDescent="0.25">
      <c r="A45" s="238"/>
      <c r="B45" s="222"/>
      <c r="C45" s="155" t="s">
        <v>28</v>
      </c>
      <c r="D45" s="145"/>
      <c r="E45" s="145">
        <f>E53</f>
        <v>4408.8999999999996</v>
      </c>
      <c r="F45" s="145"/>
      <c r="G45" s="145">
        <f>G53</f>
        <v>0</v>
      </c>
      <c r="H45" s="145">
        <f>H53</f>
        <v>0</v>
      </c>
      <c r="I45" s="145"/>
      <c r="J45" s="145">
        <f t="shared" si="19"/>
        <v>0</v>
      </c>
      <c r="K45" s="145"/>
    </row>
    <row r="46" spans="1:11" ht="30" x14ac:dyDescent="0.25">
      <c r="A46" s="238"/>
      <c r="B46" s="222"/>
      <c r="C46" s="155" t="s">
        <v>6</v>
      </c>
      <c r="D46" s="145"/>
      <c r="E46" s="145" t="s">
        <v>304</v>
      </c>
      <c r="F46" s="145" t="s">
        <v>304</v>
      </c>
      <c r="G46" s="145" t="s">
        <v>304</v>
      </c>
      <c r="H46" s="145"/>
      <c r="I46" s="145"/>
      <c r="J46" s="145" t="s">
        <v>304</v>
      </c>
      <c r="K46" s="145" t="s">
        <v>304</v>
      </c>
    </row>
    <row r="47" spans="1:11" ht="45" x14ac:dyDescent="0.25">
      <c r="A47" s="238"/>
      <c r="B47" s="223"/>
      <c r="C47" s="155" t="s">
        <v>4</v>
      </c>
      <c r="D47" s="145"/>
      <c r="E47" s="145" t="s">
        <v>304</v>
      </c>
      <c r="F47" s="145" t="s">
        <v>304</v>
      </c>
      <c r="G47" s="145" t="s">
        <v>304</v>
      </c>
      <c r="H47" s="145"/>
      <c r="I47" s="145"/>
      <c r="J47" s="145" t="s">
        <v>304</v>
      </c>
      <c r="K47" s="145" t="s">
        <v>304</v>
      </c>
    </row>
    <row r="48" spans="1:11" ht="16.5" x14ac:dyDescent="0.25">
      <c r="A48" s="238"/>
      <c r="B48" s="245" t="s">
        <v>7</v>
      </c>
      <c r="C48" s="246"/>
      <c r="D48" s="246"/>
      <c r="E48" s="246"/>
      <c r="F48" s="246"/>
      <c r="G48" s="246"/>
      <c r="H48" s="246"/>
      <c r="I48" s="246"/>
      <c r="J48" s="246"/>
      <c r="K48" s="247"/>
    </row>
    <row r="49" spans="1:11" ht="16.5" x14ac:dyDescent="0.25">
      <c r="A49" s="238"/>
      <c r="B49" s="206" t="s">
        <v>9</v>
      </c>
      <c r="C49" s="155" t="s">
        <v>1</v>
      </c>
      <c r="D49" s="145">
        <f>D50+D52+D54+D55</f>
        <v>0</v>
      </c>
      <c r="E49" s="145" t="s">
        <v>304</v>
      </c>
      <c r="F49" s="145" t="s">
        <v>304</v>
      </c>
      <c r="G49" s="145" t="s">
        <v>304</v>
      </c>
      <c r="H49" s="145">
        <f t="shared" ref="H49" si="21">H50+H52</f>
        <v>0</v>
      </c>
      <c r="I49" s="145"/>
      <c r="J49" s="145" t="s">
        <v>304</v>
      </c>
      <c r="K49" s="145" t="s">
        <v>304</v>
      </c>
    </row>
    <row r="50" spans="1:11" ht="16.5" x14ac:dyDescent="0.25">
      <c r="A50" s="238"/>
      <c r="B50" s="222"/>
      <c r="C50" s="155" t="s">
        <v>2</v>
      </c>
      <c r="D50" s="145">
        <f t="shared" ref="D50:H53" si="22">D96</f>
        <v>0</v>
      </c>
      <c r="E50" s="145">
        <f t="shared" si="22"/>
        <v>90</v>
      </c>
      <c r="F50" s="145">
        <f t="shared" si="22"/>
        <v>90</v>
      </c>
      <c r="G50" s="145">
        <f t="shared" si="22"/>
        <v>0</v>
      </c>
      <c r="H50" s="145">
        <f t="shared" si="22"/>
        <v>0</v>
      </c>
      <c r="I50" s="145"/>
      <c r="J50" s="145">
        <f t="shared" ref="J50:J53" si="23">G50/E50*100</f>
        <v>0</v>
      </c>
      <c r="K50" s="145"/>
    </row>
    <row r="51" spans="1:11" ht="60" x14ac:dyDescent="0.25">
      <c r="A51" s="238"/>
      <c r="B51" s="222"/>
      <c r="C51" s="155" t="s">
        <v>27</v>
      </c>
      <c r="D51" s="145">
        <f t="shared" si="22"/>
        <v>0</v>
      </c>
      <c r="E51" s="145">
        <f t="shared" si="22"/>
        <v>90</v>
      </c>
      <c r="F51" s="145">
        <f t="shared" si="22"/>
        <v>90</v>
      </c>
      <c r="G51" s="145">
        <f t="shared" si="22"/>
        <v>0</v>
      </c>
      <c r="H51" s="145">
        <f t="shared" si="22"/>
        <v>0</v>
      </c>
      <c r="I51" s="145"/>
      <c r="J51" s="145">
        <f t="shared" si="23"/>
        <v>0</v>
      </c>
      <c r="K51" s="145"/>
    </row>
    <row r="52" spans="1:11" ht="30" x14ac:dyDescent="0.25">
      <c r="A52" s="238"/>
      <c r="B52" s="222"/>
      <c r="C52" s="155" t="s">
        <v>3</v>
      </c>
      <c r="D52" s="145">
        <f t="shared" si="22"/>
        <v>0</v>
      </c>
      <c r="E52" s="145">
        <f t="shared" si="22"/>
        <v>4408.8999999999996</v>
      </c>
      <c r="F52" s="145">
        <f t="shared" si="22"/>
        <v>4408.8999999999996</v>
      </c>
      <c r="G52" s="145">
        <f t="shared" si="22"/>
        <v>0</v>
      </c>
      <c r="H52" s="145">
        <f t="shared" si="22"/>
        <v>0</v>
      </c>
      <c r="I52" s="145"/>
      <c r="J52" s="145">
        <f t="shared" si="23"/>
        <v>0</v>
      </c>
      <c r="K52" s="145"/>
    </row>
    <row r="53" spans="1:11" ht="64.5" customHeight="1" x14ac:dyDescent="0.25">
      <c r="A53" s="238"/>
      <c r="B53" s="222"/>
      <c r="C53" s="155" t="s">
        <v>28</v>
      </c>
      <c r="D53" s="145">
        <f t="shared" si="22"/>
        <v>0</v>
      </c>
      <c r="E53" s="145">
        <f t="shared" si="22"/>
        <v>4408.8999999999996</v>
      </c>
      <c r="F53" s="145">
        <f t="shared" si="22"/>
        <v>4408.8999999999996</v>
      </c>
      <c r="G53" s="145">
        <f t="shared" si="22"/>
        <v>0</v>
      </c>
      <c r="H53" s="145">
        <f t="shared" si="22"/>
        <v>0</v>
      </c>
      <c r="I53" s="145"/>
      <c r="J53" s="145">
        <f t="shared" si="23"/>
        <v>0</v>
      </c>
      <c r="K53" s="145"/>
    </row>
    <row r="54" spans="1:11" ht="30" x14ac:dyDescent="0.25">
      <c r="A54" s="238"/>
      <c r="B54" s="222"/>
      <c r="C54" s="155" t="s">
        <v>6</v>
      </c>
      <c r="D54" s="145"/>
      <c r="E54" s="145" t="s">
        <v>304</v>
      </c>
      <c r="F54" s="145" t="s">
        <v>304</v>
      </c>
      <c r="G54" s="145" t="s">
        <v>304</v>
      </c>
      <c r="H54" s="145"/>
      <c r="I54" s="145"/>
      <c r="J54" s="145" t="s">
        <v>304</v>
      </c>
      <c r="K54" s="145" t="s">
        <v>304</v>
      </c>
    </row>
    <row r="55" spans="1:11" ht="45" x14ac:dyDescent="0.25">
      <c r="A55" s="239"/>
      <c r="B55" s="223"/>
      <c r="C55" s="155" t="s">
        <v>4</v>
      </c>
      <c r="D55" s="145">
        <f>D101</f>
        <v>0</v>
      </c>
      <c r="E55" s="145" t="s">
        <v>304</v>
      </c>
      <c r="F55" s="145" t="s">
        <v>304</v>
      </c>
      <c r="G55" s="145" t="s">
        <v>304</v>
      </c>
      <c r="H55" s="145">
        <f>H101</f>
        <v>0</v>
      </c>
      <c r="I55" s="145"/>
      <c r="J55" s="145" t="s">
        <v>304</v>
      </c>
      <c r="K55" s="145" t="s">
        <v>304</v>
      </c>
    </row>
    <row r="56" spans="1:11" ht="20.25" customHeight="1" x14ac:dyDescent="0.25">
      <c r="A56" s="237" t="s">
        <v>10</v>
      </c>
      <c r="B56" s="219"/>
      <c r="C56" s="155" t="s">
        <v>1</v>
      </c>
      <c r="D56" s="145">
        <f>D57+D59+D61+D62</f>
        <v>1976649.1</v>
      </c>
      <c r="E56" s="145" t="s">
        <v>304</v>
      </c>
      <c r="F56" s="145" t="s">
        <v>304</v>
      </c>
      <c r="G56" s="145" t="s">
        <v>304</v>
      </c>
      <c r="H56" s="145">
        <f>H57+H59+H61+H62</f>
        <v>728966.9</v>
      </c>
      <c r="I56" s="145">
        <f>H56/D56*100</f>
        <v>36.878923021794812</v>
      </c>
      <c r="J56" s="145" t="s">
        <v>304</v>
      </c>
      <c r="K56" s="145" t="s">
        <v>304</v>
      </c>
    </row>
    <row r="57" spans="1:11" ht="20.25" customHeight="1" x14ac:dyDescent="0.25">
      <c r="A57" s="238"/>
      <c r="B57" s="219"/>
      <c r="C57" s="155" t="s">
        <v>2</v>
      </c>
      <c r="D57" s="145">
        <f t="shared" ref="D57:H60" si="24">D73+D88</f>
        <v>162464.6</v>
      </c>
      <c r="E57" s="145">
        <f>E73+E88</f>
        <v>165501.20000000001</v>
      </c>
      <c r="F57" s="145">
        <f t="shared" si="24"/>
        <v>164521.70000000001</v>
      </c>
      <c r="G57" s="145">
        <f t="shared" si="24"/>
        <v>79373.2</v>
      </c>
      <c r="H57" s="145">
        <f t="shared" si="24"/>
        <v>79587</v>
      </c>
      <c r="I57" s="145">
        <f>H57/D57*100</f>
        <v>48.987287076692397</v>
      </c>
      <c r="J57" s="145">
        <f t="shared" ref="J57:J60" si="25">G57/E57*100</f>
        <v>47.959289721162136</v>
      </c>
      <c r="K57" s="145">
        <f t="shared" ref="K57" si="26">G57/F57*100</f>
        <v>48.244821199878189</v>
      </c>
    </row>
    <row r="58" spans="1:11" ht="56.45" customHeight="1" x14ac:dyDescent="0.25">
      <c r="A58" s="238"/>
      <c r="B58" s="219"/>
      <c r="C58" s="155" t="s">
        <v>27</v>
      </c>
      <c r="D58" s="145">
        <f t="shared" si="24"/>
        <v>0</v>
      </c>
      <c r="E58" s="145">
        <f t="shared" si="24"/>
        <v>158071.59999999998</v>
      </c>
      <c r="F58" s="145">
        <f t="shared" si="24"/>
        <v>0</v>
      </c>
      <c r="G58" s="145">
        <f t="shared" si="24"/>
        <v>79373.2</v>
      </c>
      <c r="H58" s="145">
        <f t="shared" si="24"/>
        <v>0</v>
      </c>
      <c r="I58" s="145"/>
      <c r="J58" s="145">
        <f t="shared" si="25"/>
        <v>50.213447576920842</v>
      </c>
      <c r="K58" s="145"/>
    </row>
    <row r="59" spans="1:11" ht="30" customHeight="1" x14ac:dyDescent="0.25">
      <c r="A59" s="238"/>
      <c r="B59" s="219"/>
      <c r="C59" s="155" t="s">
        <v>3</v>
      </c>
      <c r="D59" s="145">
        <f t="shared" si="24"/>
        <v>1728640.7</v>
      </c>
      <c r="E59" s="145">
        <f t="shared" si="24"/>
        <v>1762449.8</v>
      </c>
      <c r="F59" s="145">
        <f t="shared" si="24"/>
        <v>1758040.9000000001</v>
      </c>
      <c r="G59" s="145">
        <f t="shared" si="24"/>
        <v>647650.60000000009</v>
      </c>
      <c r="H59" s="145">
        <f t="shared" si="24"/>
        <v>649379.9</v>
      </c>
      <c r="I59" s="145">
        <f>H59/D59*100</f>
        <v>37.565926800173109</v>
      </c>
      <c r="J59" s="145">
        <f t="shared" si="25"/>
        <v>36.747179976416923</v>
      </c>
      <c r="K59" s="145">
        <f t="shared" ref="K59" si="27">G59/F59*100</f>
        <v>36.839336331708786</v>
      </c>
    </row>
    <row r="60" spans="1:11" ht="63" customHeight="1" x14ac:dyDescent="0.25">
      <c r="A60" s="238"/>
      <c r="B60" s="219"/>
      <c r="C60" s="155" t="s">
        <v>28</v>
      </c>
      <c r="D60" s="145">
        <f t="shared" si="24"/>
        <v>0</v>
      </c>
      <c r="E60" s="145">
        <f t="shared" si="24"/>
        <v>1762449.8</v>
      </c>
      <c r="F60" s="145">
        <f t="shared" si="24"/>
        <v>0</v>
      </c>
      <c r="G60" s="145">
        <f t="shared" si="24"/>
        <v>647650.60000000009</v>
      </c>
      <c r="H60" s="145">
        <f t="shared" si="24"/>
        <v>0</v>
      </c>
      <c r="I60" s="145"/>
      <c r="J60" s="145">
        <f t="shared" si="25"/>
        <v>36.747179976416923</v>
      </c>
      <c r="K60" s="145"/>
    </row>
    <row r="61" spans="1:11" ht="30" x14ac:dyDescent="0.25">
      <c r="A61" s="238"/>
      <c r="B61" s="219"/>
      <c r="C61" s="155" t="s">
        <v>6</v>
      </c>
      <c r="D61" s="145">
        <f>D77+D92</f>
        <v>0</v>
      </c>
      <c r="E61" s="145" t="s">
        <v>304</v>
      </c>
      <c r="F61" s="145" t="s">
        <v>304</v>
      </c>
      <c r="G61" s="145" t="s">
        <v>304</v>
      </c>
      <c r="H61" s="145">
        <f>H77+H92</f>
        <v>0</v>
      </c>
      <c r="I61" s="145"/>
      <c r="J61" s="145" t="s">
        <v>304</v>
      </c>
      <c r="K61" s="145" t="s">
        <v>304</v>
      </c>
    </row>
    <row r="62" spans="1:11" ht="41.25" customHeight="1" x14ac:dyDescent="0.25">
      <c r="A62" s="238"/>
      <c r="B62" s="219"/>
      <c r="C62" s="155" t="s">
        <v>4</v>
      </c>
      <c r="D62" s="145">
        <f>D78+D93</f>
        <v>85543.8</v>
      </c>
      <c r="E62" s="145" t="s">
        <v>304</v>
      </c>
      <c r="F62" s="145" t="s">
        <v>304</v>
      </c>
      <c r="G62" s="145" t="s">
        <v>304</v>
      </c>
      <c r="H62" s="145">
        <f>H78+H93</f>
        <v>0</v>
      </c>
      <c r="I62" s="145">
        <f>H62/D62*100</f>
        <v>0</v>
      </c>
      <c r="J62" s="145" t="s">
        <v>304</v>
      </c>
      <c r="K62" s="145" t="s">
        <v>304</v>
      </c>
    </row>
    <row r="63" spans="1:11" ht="18" customHeight="1" x14ac:dyDescent="0.25">
      <c r="A63" s="238"/>
      <c r="B63" s="252" t="s">
        <v>7</v>
      </c>
      <c r="C63" s="252"/>
      <c r="D63" s="252"/>
      <c r="E63" s="162"/>
      <c r="F63" s="162"/>
      <c r="G63" s="162"/>
      <c r="H63" s="162"/>
      <c r="I63" s="145"/>
      <c r="J63" s="145"/>
      <c r="K63" s="145"/>
    </row>
    <row r="64" spans="1:11" ht="16.5" customHeight="1" x14ac:dyDescent="0.25">
      <c r="A64" s="238"/>
      <c r="B64" s="260"/>
      <c r="C64" s="155" t="s">
        <v>1</v>
      </c>
      <c r="D64" s="145">
        <f>D65+D67+D69+D70</f>
        <v>73911.199999999997</v>
      </c>
      <c r="E64" s="145" t="s">
        <v>304</v>
      </c>
      <c r="F64" s="145" t="s">
        <v>304</v>
      </c>
      <c r="G64" s="145" t="s">
        <v>304</v>
      </c>
      <c r="H64" s="145">
        <f>H65+H67+H69+H70</f>
        <v>5102</v>
      </c>
      <c r="I64" s="145">
        <f>H64/D64*100</f>
        <v>6.9028780482524974</v>
      </c>
      <c r="J64" s="145" t="s">
        <v>304</v>
      </c>
      <c r="K64" s="145" t="s">
        <v>304</v>
      </c>
    </row>
    <row r="65" spans="1:11" ht="31.5" customHeight="1" x14ac:dyDescent="0.25">
      <c r="A65" s="238"/>
      <c r="B65" s="260"/>
      <c r="C65" s="155" t="s">
        <v>2</v>
      </c>
      <c r="D65" s="145">
        <f>D81+D96</f>
        <v>1478.2</v>
      </c>
      <c r="E65" s="145">
        <f t="shared" ref="E65:H65" si="28">E81+E96</f>
        <v>1704.2</v>
      </c>
      <c r="F65" s="145">
        <f t="shared" si="28"/>
        <v>1659.1000000000001</v>
      </c>
      <c r="G65" s="145">
        <f t="shared" si="28"/>
        <v>102</v>
      </c>
      <c r="H65" s="145">
        <f t="shared" si="28"/>
        <v>102</v>
      </c>
      <c r="I65" s="145">
        <f>H65/D65*100</f>
        <v>6.9002841293465025</v>
      </c>
      <c r="J65" s="145">
        <f t="shared" ref="J65:J68" si="29">G65/E65*100</f>
        <v>5.9852130031686421</v>
      </c>
      <c r="K65" s="145">
        <f t="shared" ref="K65" si="30">G65/F65*100</f>
        <v>6.1479115182930499</v>
      </c>
    </row>
    <row r="66" spans="1:11" ht="60" x14ac:dyDescent="0.25">
      <c r="A66" s="238"/>
      <c r="B66" s="260"/>
      <c r="C66" s="155" t="s">
        <v>27</v>
      </c>
      <c r="D66" s="145">
        <f t="shared" ref="D66:H70" si="31">D82+D97</f>
        <v>0</v>
      </c>
      <c r="E66" s="145">
        <f t="shared" si="31"/>
        <v>1659.1000000000001</v>
      </c>
      <c r="F66" s="145">
        <f t="shared" si="31"/>
        <v>90</v>
      </c>
      <c r="G66" s="145">
        <f t="shared" si="31"/>
        <v>102</v>
      </c>
      <c r="H66" s="145">
        <f t="shared" si="31"/>
        <v>0</v>
      </c>
      <c r="I66" s="145"/>
      <c r="J66" s="145">
        <f t="shared" si="29"/>
        <v>6.1479115182930499</v>
      </c>
      <c r="K66" s="145"/>
    </row>
    <row r="67" spans="1:11" ht="30" customHeight="1" x14ac:dyDescent="0.25">
      <c r="A67" s="238"/>
      <c r="B67" s="260"/>
      <c r="C67" s="155" t="s">
        <v>3</v>
      </c>
      <c r="D67" s="145">
        <f t="shared" si="31"/>
        <v>72433</v>
      </c>
      <c r="E67" s="145">
        <f t="shared" si="31"/>
        <v>83502.399999999994</v>
      </c>
      <c r="F67" s="145">
        <f t="shared" si="31"/>
        <v>81294.899999999994</v>
      </c>
      <c r="G67" s="145">
        <f t="shared" si="31"/>
        <v>5000</v>
      </c>
      <c r="H67" s="145">
        <f t="shared" si="31"/>
        <v>5000</v>
      </c>
      <c r="I67" s="145">
        <f>H67/D67*100</f>
        <v>6.9029309844960167</v>
      </c>
      <c r="J67" s="145">
        <f t="shared" si="29"/>
        <v>5.9878518461744816</v>
      </c>
      <c r="K67" s="145">
        <f t="shared" ref="K67" si="32">G67/F67*100</f>
        <v>6.1504473220337319</v>
      </c>
    </row>
    <row r="68" spans="1:11" ht="57.75" customHeight="1" x14ac:dyDescent="0.25">
      <c r="A68" s="238"/>
      <c r="B68" s="260"/>
      <c r="C68" s="155" t="s">
        <v>28</v>
      </c>
      <c r="D68" s="145">
        <f t="shared" si="31"/>
        <v>0</v>
      </c>
      <c r="E68" s="145">
        <f t="shared" si="31"/>
        <v>83502.399999999994</v>
      </c>
      <c r="F68" s="145">
        <f t="shared" si="31"/>
        <v>4408.8999999999996</v>
      </c>
      <c r="G68" s="145">
        <f t="shared" si="31"/>
        <v>5000</v>
      </c>
      <c r="H68" s="145">
        <f t="shared" si="31"/>
        <v>0</v>
      </c>
      <c r="I68" s="145"/>
      <c r="J68" s="145">
        <f t="shared" si="29"/>
        <v>5.9878518461744816</v>
      </c>
      <c r="K68" s="145"/>
    </row>
    <row r="69" spans="1:11" ht="27.75" customHeight="1" x14ac:dyDescent="0.25">
      <c r="A69" s="238"/>
      <c r="B69" s="260"/>
      <c r="C69" s="155" t="s">
        <v>6</v>
      </c>
      <c r="D69" s="145">
        <f t="shared" si="31"/>
        <v>0</v>
      </c>
      <c r="E69" s="145">
        <f t="shared" si="31"/>
        <v>0</v>
      </c>
      <c r="F69" s="145">
        <f t="shared" si="31"/>
        <v>0</v>
      </c>
      <c r="G69" s="145">
        <f t="shared" si="31"/>
        <v>0</v>
      </c>
      <c r="H69" s="145">
        <f t="shared" si="31"/>
        <v>0</v>
      </c>
      <c r="I69" s="145"/>
      <c r="J69" s="145"/>
      <c r="K69" s="145"/>
    </row>
    <row r="70" spans="1:11" ht="35.25" customHeight="1" x14ac:dyDescent="0.25">
      <c r="A70" s="238"/>
      <c r="B70" s="260"/>
      <c r="C70" s="155" t="s">
        <v>4</v>
      </c>
      <c r="D70" s="145">
        <f t="shared" si="31"/>
        <v>0</v>
      </c>
      <c r="E70" s="145">
        <f t="shared" si="31"/>
        <v>0</v>
      </c>
      <c r="F70" s="145">
        <f t="shared" si="31"/>
        <v>0</v>
      </c>
      <c r="G70" s="145">
        <f t="shared" si="31"/>
        <v>0</v>
      </c>
      <c r="H70" s="145">
        <f t="shared" si="31"/>
        <v>0</v>
      </c>
      <c r="I70" s="145"/>
      <c r="J70" s="145"/>
      <c r="K70" s="145"/>
    </row>
    <row r="71" spans="1:11" ht="19.5" customHeight="1" x14ac:dyDescent="0.25">
      <c r="A71" s="238"/>
      <c r="B71" s="244" t="s">
        <v>8</v>
      </c>
      <c r="C71" s="244"/>
      <c r="D71" s="244"/>
      <c r="E71" s="162"/>
      <c r="F71" s="162"/>
      <c r="G71" s="162"/>
      <c r="H71" s="162"/>
      <c r="I71" s="145"/>
      <c r="J71" s="145"/>
      <c r="K71" s="145"/>
    </row>
    <row r="72" spans="1:11" ht="22.5" customHeight="1" x14ac:dyDescent="0.25">
      <c r="A72" s="238"/>
      <c r="B72" s="194" t="s">
        <v>5</v>
      </c>
      <c r="C72" s="155" t="s">
        <v>1</v>
      </c>
      <c r="D72" s="145">
        <f>D73+D75+D77+D78</f>
        <v>1976174.1</v>
      </c>
      <c r="E72" s="145" t="s">
        <v>304</v>
      </c>
      <c r="F72" s="145" t="s">
        <v>304</v>
      </c>
      <c r="G72" s="145" t="s">
        <v>304</v>
      </c>
      <c r="H72" s="145">
        <f>H73+H75+H77+H78</f>
        <v>728966.9</v>
      </c>
      <c r="I72" s="145">
        <f>H72/D72*100</f>
        <v>36.887787366507837</v>
      </c>
      <c r="J72" s="145" t="s">
        <v>304</v>
      </c>
      <c r="K72" s="145" t="s">
        <v>304</v>
      </c>
    </row>
    <row r="73" spans="1:11" ht="18.75" customHeight="1" x14ac:dyDescent="0.25">
      <c r="A73" s="238"/>
      <c r="B73" s="194"/>
      <c r="C73" s="155" t="s">
        <v>2</v>
      </c>
      <c r="D73" s="145">
        <f>D125+D154+D161+D168+D189+D196+D238+D294+D301</f>
        <v>161989.6</v>
      </c>
      <c r="E73" s="145">
        <f>E125+E154+E161+E168+E189+E196+E238+E294+E301+E111</f>
        <v>164936.20000000001</v>
      </c>
      <c r="F73" s="145">
        <f t="shared" ref="F73:H74" si="33">F125+F154+F161+F168+F189+F196+F238+F294+F301+F111</f>
        <v>163956.70000000001</v>
      </c>
      <c r="G73" s="145">
        <f t="shared" si="33"/>
        <v>79373.2</v>
      </c>
      <c r="H73" s="145">
        <f t="shared" si="33"/>
        <v>79587</v>
      </c>
      <c r="I73" s="145">
        <f>H73/D73*100</f>
        <v>49.130931862292393</v>
      </c>
      <c r="J73" s="145">
        <f t="shared" ref="J73:J76" si="34">G73/E73*100</f>
        <v>48.123577480262057</v>
      </c>
      <c r="K73" s="145">
        <f t="shared" ref="K73" si="35">G73/F73*100</f>
        <v>48.411074387322991</v>
      </c>
    </row>
    <row r="74" spans="1:11" ht="60" x14ac:dyDescent="0.25">
      <c r="A74" s="238"/>
      <c r="B74" s="194"/>
      <c r="C74" s="155" t="s">
        <v>27</v>
      </c>
      <c r="D74" s="145">
        <f t="shared" ref="D74:D78" si="36">D126+D155+D162+D169+D190+D197+D239+D295+D302</f>
        <v>0</v>
      </c>
      <c r="E74" s="145">
        <f>E126+E155+E162+E169+E190+E197+E239+E295+E302+E112</f>
        <v>157981.59999999998</v>
      </c>
      <c r="F74" s="145">
        <f t="shared" ref="E74:H78" si="37">F126+F155+F162+F190+F197+F239+F295</f>
        <v>0</v>
      </c>
      <c r="G74" s="145">
        <f t="shared" si="33"/>
        <v>79373.2</v>
      </c>
      <c r="H74" s="145">
        <f t="shared" si="37"/>
        <v>0</v>
      </c>
      <c r="I74" s="145"/>
      <c r="J74" s="145">
        <f t="shared" si="34"/>
        <v>50.242053504965142</v>
      </c>
      <c r="K74" s="145"/>
    </row>
    <row r="75" spans="1:11" ht="30" x14ac:dyDescent="0.25">
      <c r="A75" s="238"/>
      <c r="B75" s="194"/>
      <c r="C75" s="155" t="s">
        <v>3</v>
      </c>
      <c r="D75" s="145">
        <f t="shared" si="36"/>
        <v>1728640.7</v>
      </c>
      <c r="E75" s="145">
        <f t="shared" ref="E75:H76" si="38">E127+E156+E163+E170+E191+E198+E240+E296+E303+E113</f>
        <v>1758040.9000000001</v>
      </c>
      <c r="F75" s="145">
        <f t="shared" si="38"/>
        <v>1758040.9000000001</v>
      </c>
      <c r="G75" s="145">
        <f t="shared" si="38"/>
        <v>647650.60000000009</v>
      </c>
      <c r="H75" s="145">
        <f t="shared" si="38"/>
        <v>649379.9</v>
      </c>
      <c r="I75" s="145">
        <f>H75/D75*100</f>
        <v>37.565926800173109</v>
      </c>
      <c r="J75" s="145">
        <f t="shared" si="34"/>
        <v>36.839336331708786</v>
      </c>
      <c r="K75" s="145">
        <f t="shared" ref="K75" si="39">G75/F75*100</f>
        <v>36.839336331708786</v>
      </c>
    </row>
    <row r="76" spans="1:11" ht="60.75" customHeight="1" x14ac:dyDescent="0.25">
      <c r="A76" s="238"/>
      <c r="B76" s="194"/>
      <c r="C76" s="155" t="s">
        <v>28</v>
      </c>
      <c r="D76" s="145">
        <f t="shared" si="36"/>
        <v>0</v>
      </c>
      <c r="E76" s="145">
        <f t="shared" si="38"/>
        <v>1758040.9000000001</v>
      </c>
      <c r="F76" s="145">
        <f t="shared" si="37"/>
        <v>0</v>
      </c>
      <c r="G76" s="145">
        <f t="shared" si="38"/>
        <v>647650.60000000009</v>
      </c>
      <c r="H76" s="145">
        <f t="shared" si="37"/>
        <v>0</v>
      </c>
      <c r="I76" s="145"/>
      <c r="J76" s="145">
        <f t="shared" si="34"/>
        <v>36.839336331708786</v>
      </c>
      <c r="K76" s="145"/>
    </row>
    <row r="77" spans="1:11" ht="30" x14ac:dyDescent="0.25">
      <c r="A77" s="238"/>
      <c r="B77" s="194"/>
      <c r="C77" s="155" t="s">
        <v>6</v>
      </c>
      <c r="D77" s="145">
        <f t="shared" si="36"/>
        <v>0</v>
      </c>
      <c r="E77" s="145">
        <f t="shared" si="37"/>
        <v>0</v>
      </c>
      <c r="F77" s="145">
        <f t="shared" si="37"/>
        <v>0</v>
      </c>
      <c r="G77" s="145">
        <f t="shared" si="37"/>
        <v>0</v>
      </c>
      <c r="H77" s="145">
        <f t="shared" si="37"/>
        <v>0</v>
      </c>
      <c r="I77" s="145"/>
      <c r="J77" s="145"/>
      <c r="K77" s="145"/>
    </row>
    <row r="78" spans="1:11" ht="39.75" customHeight="1" x14ac:dyDescent="0.25">
      <c r="A78" s="238"/>
      <c r="B78" s="194"/>
      <c r="C78" s="155" t="s">
        <v>4</v>
      </c>
      <c r="D78" s="145">
        <f t="shared" si="36"/>
        <v>85543.8</v>
      </c>
      <c r="E78" s="145">
        <f t="shared" si="37"/>
        <v>0</v>
      </c>
      <c r="F78" s="145">
        <f t="shared" si="37"/>
        <v>0</v>
      </c>
      <c r="G78" s="145">
        <f t="shared" si="37"/>
        <v>0</v>
      </c>
      <c r="H78" s="145">
        <f t="shared" si="37"/>
        <v>0</v>
      </c>
      <c r="I78" s="145">
        <f>H78/D78*100</f>
        <v>0</v>
      </c>
      <c r="J78" s="145"/>
      <c r="K78" s="145"/>
    </row>
    <row r="79" spans="1:11" ht="22.5" customHeight="1" x14ac:dyDescent="0.25">
      <c r="A79" s="238"/>
      <c r="B79" s="245" t="s">
        <v>7</v>
      </c>
      <c r="C79" s="246"/>
      <c r="D79" s="246"/>
      <c r="E79" s="246"/>
      <c r="F79" s="246"/>
      <c r="G79" s="246"/>
      <c r="H79" s="246"/>
      <c r="I79" s="246"/>
      <c r="J79" s="246"/>
      <c r="K79" s="247"/>
    </row>
    <row r="80" spans="1:11" ht="24.75" customHeight="1" x14ac:dyDescent="0.25">
      <c r="A80" s="238"/>
      <c r="B80" s="248"/>
      <c r="C80" s="155" t="s">
        <v>1</v>
      </c>
      <c r="D80" s="145">
        <f>D81+D83+D85+D86</f>
        <v>73911.199999999997</v>
      </c>
      <c r="E80" s="145" t="s">
        <v>304</v>
      </c>
      <c r="F80" s="145" t="s">
        <v>304</v>
      </c>
      <c r="G80" s="145" t="s">
        <v>304</v>
      </c>
      <c r="H80" s="145">
        <f>H81+H83+H85+H86</f>
        <v>5102</v>
      </c>
      <c r="I80" s="145">
        <f>H80/D80*100</f>
        <v>6.9028780482524974</v>
      </c>
      <c r="J80" s="145" t="s">
        <v>304</v>
      </c>
      <c r="K80" s="145" t="s">
        <v>304</v>
      </c>
    </row>
    <row r="81" spans="1:11" ht="24" customHeight="1" x14ac:dyDescent="0.25">
      <c r="A81" s="238"/>
      <c r="B81" s="249"/>
      <c r="C81" s="155" t="s">
        <v>2</v>
      </c>
      <c r="D81" s="145">
        <f t="shared" ref="D81:E82" si="40">D125+D111</f>
        <v>1478.2</v>
      </c>
      <c r="E81" s="145">
        <f t="shared" si="40"/>
        <v>1614.2</v>
      </c>
      <c r="F81" s="145">
        <f t="shared" ref="F81:H81" si="41">F125</f>
        <v>1569.1000000000001</v>
      </c>
      <c r="G81" s="145">
        <f t="shared" si="41"/>
        <v>102</v>
      </c>
      <c r="H81" s="145">
        <f t="shared" si="41"/>
        <v>102</v>
      </c>
      <c r="I81" s="145">
        <f>H81/D81*100</f>
        <v>6.9002841293465025</v>
      </c>
      <c r="J81" s="145">
        <f t="shared" ref="J81:J84" si="42">G81/E81*100</f>
        <v>6.3189195886507248</v>
      </c>
      <c r="K81" s="145">
        <f t="shared" ref="K81" si="43">G81/F81*100</f>
        <v>6.5005417118093174</v>
      </c>
    </row>
    <row r="82" spans="1:11" ht="58.5" customHeight="1" x14ac:dyDescent="0.25">
      <c r="A82" s="238"/>
      <c r="B82" s="249"/>
      <c r="C82" s="155" t="s">
        <v>27</v>
      </c>
      <c r="D82" s="145">
        <f t="shared" si="40"/>
        <v>0</v>
      </c>
      <c r="E82" s="145">
        <f t="shared" ref="D82:H86" si="44">E126</f>
        <v>1569.1000000000001</v>
      </c>
      <c r="F82" s="145">
        <f t="shared" si="44"/>
        <v>0</v>
      </c>
      <c r="G82" s="145">
        <f t="shared" si="44"/>
        <v>102</v>
      </c>
      <c r="H82" s="145">
        <f t="shared" si="44"/>
        <v>0</v>
      </c>
      <c r="I82" s="145"/>
      <c r="J82" s="145">
        <f t="shared" si="42"/>
        <v>6.5005417118093174</v>
      </c>
      <c r="K82" s="145"/>
    </row>
    <row r="83" spans="1:11" ht="36.75" customHeight="1" x14ac:dyDescent="0.25">
      <c r="A83" s="238"/>
      <c r="B83" s="249"/>
      <c r="C83" s="155" t="s">
        <v>3</v>
      </c>
      <c r="D83" s="145">
        <f>D127+D113</f>
        <v>72433</v>
      </c>
      <c r="E83" s="145">
        <f>E127+E113</f>
        <v>79093.5</v>
      </c>
      <c r="F83" s="145">
        <f t="shared" si="44"/>
        <v>76886</v>
      </c>
      <c r="G83" s="145">
        <f t="shared" si="44"/>
        <v>5000</v>
      </c>
      <c r="H83" s="145">
        <f t="shared" si="44"/>
        <v>5000</v>
      </c>
      <c r="I83" s="145">
        <f>H83/D83*100</f>
        <v>6.9029309844960167</v>
      </c>
      <c r="J83" s="145">
        <f t="shared" si="42"/>
        <v>6.3216319925151883</v>
      </c>
      <c r="K83" s="145">
        <f t="shared" ref="K83" si="45">G83/F83*100</f>
        <v>6.5031345108342213</v>
      </c>
    </row>
    <row r="84" spans="1:11" ht="58.5" customHeight="1" x14ac:dyDescent="0.25">
      <c r="A84" s="238"/>
      <c r="B84" s="249"/>
      <c r="C84" s="155" t="s">
        <v>28</v>
      </c>
      <c r="D84" s="145">
        <f>D128+D114</f>
        <v>0</v>
      </c>
      <c r="E84" s="145">
        <f>E128+E114</f>
        <v>79093.5</v>
      </c>
      <c r="F84" s="145">
        <f t="shared" si="44"/>
        <v>0</v>
      </c>
      <c r="G84" s="145">
        <f t="shared" si="44"/>
        <v>5000</v>
      </c>
      <c r="H84" s="145">
        <f t="shared" si="44"/>
        <v>0</v>
      </c>
      <c r="I84" s="145"/>
      <c r="J84" s="145">
        <f t="shared" si="42"/>
        <v>6.3216319925151883</v>
      </c>
      <c r="K84" s="145"/>
    </row>
    <row r="85" spans="1:11" ht="33" customHeight="1" x14ac:dyDescent="0.25">
      <c r="A85" s="238"/>
      <c r="B85" s="249"/>
      <c r="C85" s="155" t="s">
        <v>6</v>
      </c>
      <c r="D85" s="145">
        <f t="shared" si="44"/>
        <v>0</v>
      </c>
      <c r="E85" s="145">
        <f t="shared" si="44"/>
        <v>0</v>
      </c>
      <c r="F85" s="145">
        <f t="shared" si="44"/>
        <v>0</v>
      </c>
      <c r="G85" s="145">
        <f t="shared" si="44"/>
        <v>0</v>
      </c>
      <c r="H85" s="145">
        <f t="shared" si="44"/>
        <v>0</v>
      </c>
      <c r="I85" s="145"/>
      <c r="J85" s="145"/>
      <c r="K85" s="145"/>
    </row>
    <row r="86" spans="1:11" ht="45" customHeight="1" x14ac:dyDescent="0.25">
      <c r="A86" s="238"/>
      <c r="B86" s="250"/>
      <c r="C86" s="155" t="s">
        <v>4</v>
      </c>
      <c r="D86" s="145">
        <f t="shared" si="44"/>
        <v>0</v>
      </c>
      <c r="E86" s="145">
        <f t="shared" si="44"/>
        <v>0</v>
      </c>
      <c r="F86" s="145">
        <f t="shared" si="44"/>
        <v>0</v>
      </c>
      <c r="G86" s="145">
        <f t="shared" si="44"/>
        <v>0</v>
      </c>
      <c r="H86" s="145">
        <f t="shared" ref="H86" si="46">H130</f>
        <v>0</v>
      </c>
      <c r="I86" s="145"/>
      <c r="J86" s="145"/>
      <c r="K86" s="145"/>
    </row>
    <row r="87" spans="1:11" ht="21" customHeight="1" x14ac:dyDescent="0.25">
      <c r="A87" s="238"/>
      <c r="B87" s="194" t="s">
        <v>25</v>
      </c>
      <c r="C87" s="155" t="s">
        <v>1</v>
      </c>
      <c r="D87" s="145">
        <f>D88+D90+D92+D93</f>
        <v>475</v>
      </c>
      <c r="E87" s="145" t="s">
        <v>304</v>
      </c>
      <c r="F87" s="145" t="s">
        <v>304</v>
      </c>
      <c r="G87" s="145" t="s">
        <v>304</v>
      </c>
      <c r="H87" s="145">
        <f t="shared" ref="H87" si="47">H88+H90+H92+H93</f>
        <v>0</v>
      </c>
      <c r="I87" s="145">
        <f>H87/D87*100</f>
        <v>0</v>
      </c>
      <c r="J87" s="145" t="s">
        <v>304</v>
      </c>
      <c r="K87" s="145" t="s">
        <v>304</v>
      </c>
    </row>
    <row r="88" spans="1:11" ht="21.75" customHeight="1" x14ac:dyDescent="0.25">
      <c r="A88" s="238"/>
      <c r="B88" s="218"/>
      <c r="C88" s="155" t="s">
        <v>2</v>
      </c>
      <c r="D88" s="145">
        <f>D175+D182+D118</f>
        <v>475</v>
      </c>
      <c r="E88" s="145">
        <f>E175+E182+E118</f>
        <v>565</v>
      </c>
      <c r="F88" s="145">
        <f>F175+F182+F118</f>
        <v>565</v>
      </c>
      <c r="G88" s="145">
        <f>G175+G182</f>
        <v>0</v>
      </c>
      <c r="H88" s="145">
        <f>H175+H182</f>
        <v>0</v>
      </c>
      <c r="I88" s="145">
        <f>H88/D88*100</f>
        <v>0</v>
      </c>
      <c r="J88" s="145">
        <f t="shared" ref="J88:J90" si="48">G88/E88*100</f>
        <v>0</v>
      </c>
      <c r="K88" s="145"/>
    </row>
    <row r="89" spans="1:11" ht="60" x14ac:dyDescent="0.25">
      <c r="A89" s="238"/>
      <c r="B89" s="218"/>
      <c r="C89" s="155" t="s">
        <v>27</v>
      </c>
      <c r="D89" s="145">
        <f t="shared" ref="D89:H90" si="49">D176+D183</f>
        <v>0</v>
      </c>
      <c r="E89" s="145">
        <f t="shared" ref="E89:E91" si="50">E176+E183+E119</f>
        <v>90</v>
      </c>
      <c r="F89" s="145">
        <f t="shared" si="49"/>
        <v>0</v>
      </c>
      <c r="G89" s="145">
        <f t="shared" si="49"/>
        <v>0</v>
      </c>
      <c r="H89" s="145">
        <f t="shared" si="49"/>
        <v>0</v>
      </c>
      <c r="I89" s="145"/>
      <c r="J89" s="145">
        <f t="shared" si="48"/>
        <v>0</v>
      </c>
      <c r="K89" s="145"/>
    </row>
    <row r="90" spans="1:11" ht="30" x14ac:dyDescent="0.25">
      <c r="A90" s="238"/>
      <c r="B90" s="218"/>
      <c r="C90" s="155" t="s">
        <v>3</v>
      </c>
      <c r="D90" s="145">
        <f t="shared" si="49"/>
        <v>0</v>
      </c>
      <c r="E90" s="145">
        <f t="shared" si="50"/>
        <v>4408.8999999999996</v>
      </c>
      <c r="F90" s="145">
        <f t="shared" si="49"/>
        <v>0</v>
      </c>
      <c r="G90" s="145">
        <f t="shared" si="49"/>
        <v>0</v>
      </c>
      <c r="H90" s="145">
        <f t="shared" si="49"/>
        <v>0</v>
      </c>
      <c r="I90" s="145"/>
      <c r="J90" s="145">
        <f t="shared" si="48"/>
        <v>0</v>
      </c>
      <c r="K90" s="145"/>
    </row>
    <row r="91" spans="1:11" ht="65.25" customHeight="1" x14ac:dyDescent="0.25">
      <c r="A91" s="238"/>
      <c r="B91" s="218"/>
      <c r="C91" s="155" t="s">
        <v>28</v>
      </c>
      <c r="D91" s="145"/>
      <c r="E91" s="145">
        <f t="shared" si="50"/>
        <v>4408.8999999999996</v>
      </c>
      <c r="F91" s="145"/>
      <c r="G91" s="145">
        <f t="shared" ref="G91:H91" si="51">G178+G185</f>
        <v>0</v>
      </c>
      <c r="H91" s="145">
        <f t="shared" si="51"/>
        <v>0</v>
      </c>
      <c r="I91" s="145"/>
      <c r="J91" s="145"/>
      <c r="K91" s="145"/>
    </row>
    <row r="92" spans="1:11" ht="30" x14ac:dyDescent="0.25">
      <c r="A92" s="238"/>
      <c r="B92" s="218"/>
      <c r="C92" s="155" t="s">
        <v>6</v>
      </c>
      <c r="D92" s="145"/>
      <c r="E92" s="145"/>
      <c r="F92" s="145"/>
      <c r="G92" s="145"/>
      <c r="H92" s="145"/>
      <c r="I92" s="145"/>
      <c r="J92" s="145"/>
      <c r="K92" s="145"/>
    </row>
    <row r="93" spans="1:11" ht="42.75" customHeight="1" x14ac:dyDescent="0.25">
      <c r="A93" s="238"/>
      <c r="B93" s="251"/>
      <c r="C93" s="157" t="s">
        <v>4</v>
      </c>
      <c r="D93" s="146"/>
      <c r="E93" s="146"/>
      <c r="F93" s="146"/>
      <c r="G93" s="146"/>
      <c r="H93" s="146"/>
      <c r="I93" s="145"/>
      <c r="J93" s="145"/>
      <c r="K93" s="145"/>
    </row>
    <row r="94" spans="1:11" ht="21" customHeight="1" x14ac:dyDescent="0.25">
      <c r="A94" s="238"/>
      <c r="B94" s="245" t="s">
        <v>7</v>
      </c>
      <c r="C94" s="261"/>
      <c r="D94" s="261"/>
      <c r="E94" s="246"/>
      <c r="F94" s="246"/>
      <c r="G94" s="246"/>
      <c r="H94" s="246"/>
      <c r="I94" s="246"/>
      <c r="J94" s="246"/>
      <c r="K94" s="247"/>
    </row>
    <row r="95" spans="1:11" ht="21" customHeight="1" x14ac:dyDescent="0.25">
      <c r="A95" s="238"/>
      <c r="B95" s="262"/>
      <c r="C95" s="168" t="s">
        <v>1</v>
      </c>
      <c r="D95" s="145">
        <f>D96+D98+D100+D101</f>
        <v>0</v>
      </c>
      <c r="E95" s="145" t="s">
        <v>304</v>
      </c>
      <c r="F95" s="145" t="s">
        <v>304</v>
      </c>
      <c r="G95" s="145" t="s">
        <v>304</v>
      </c>
      <c r="H95" s="145">
        <f t="shared" ref="H95" si="52">H96+H98+H100+H101</f>
        <v>0</v>
      </c>
      <c r="I95" s="145">
        <v>0</v>
      </c>
      <c r="J95" s="145" t="s">
        <v>304</v>
      </c>
      <c r="K95" s="145" t="s">
        <v>304</v>
      </c>
    </row>
    <row r="96" spans="1:11" ht="22.15" customHeight="1" x14ac:dyDescent="0.25">
      <c r="A96" s="238"/>
      <c r="B96" s="262"/>
      <c r="C96" s="168" t="s">
        <v>2</v>
      </c>
      <c r="D96" s="145">
        <f>D118</f>
        <v>0</v>
      </c>
      <c r="E96" s="145">
        <f>E118</f>
        <v>90</v>
      </c>
      <c r="F96" s="145">
        <f>F118</f>
        <v>90</v>
      </c>
      <c r="G96" s="145">
        <f t="shared" ref="G96:H96" si="53">G118</f>
        <v>0</v>
      </c>
      <c r="H96" s="145">
        <f t="shared" si="53"/>
        <v>0</v>
      </c>
      <c r="I96" s="145"/>
      <c r="J96" s="145"/>
      <c r="K96" s="145"/>
    </row>
    <row r="97" spans="1:11" ht="55.15" customHeight="1" x14ac:dyDescent="0.25">
      <c r="A97" s="238"/>
      <c r="B97" s="262"/>
      <c r="C97" s="168" t="s">
        <v>27</v>
      </c>
      <c r="D97" s="145"/>
      <c r="E97" s="145">
        <f t="shared" ref="D97:H99" si="54">E119</f>
        <v>90</v>
      </c>
      <c r="F97" s="145">
        <f t="shared" si="54"/>
        <v>90</v>
      </c>
      <c r="G97" s="145"/>
      <c r="H97" s="145"/>
      <c r="I97" s="145"/>
      <c r="J97" s="145"/>
      <c r="K97" s="145"/>
    </row>
    <row r="98" spans="1:11" ht="28.9" customHeight="1" x14ac:dyDescent="0.25">
      <c r="A98" s="238"/>
      <c r="B98" s="262"/>
      <c r="C98" s="168" t="s">
        <v>3</v>
      </c>
      <c r="D98" s="145">
        <f t="shared" si="54"/>
        <v>0</v>
      </c>
      <c r="E98" s="145">
        <f t="shared" si="54"/>
        <v>4408.8999999999996</v>
      </c>
      <c r="F98" s="145">
        <f t="shared" si="54"/>
        <v>4408.8999999999996</v>
      </c>
      <c r="G98" s="145">
        <f t="shared" si="54"/>
        <v>0</v>
      </c>
      <c r="H98" s="145">
        <f t="shared" si="54"/>
        <v>0</v>
      </c>
      <c r="I98" s="145"/>
      <c r="J98" s="145"/>
      <c r="K98" s="145"/>
    </row>
    <row r="99" spans="1:11" ht="60" customHeight="1" x14ac:dyDescent="0.25">
      <c r="A99" s="238"/>
      <c r="B99" s="262"/>
      <c r="C99" s="168" t="s">
        <v>28</v>
      </c>
      <c r="D99" s="145"/>
      <c r="E99" s="145">
        <f t="shared" si="54"/>
        <v>4408.8999999999996</v>
      </c>
      <c r="F99" s="145">
        <f t="shared" si="54"/>
        <v>4408.8999999999996</v>
      </c>
      <c r="G99" s="145"/>
      <c r="H99" s="145"/>
      <c r="I99" s="145"/>
      <c r="J99" s="145"/>
      <c r="K99" s="145"/>
    </row>
    <row r="100" spans="1:11" ht="33.75" customHeight="1" x14ac:dyDescent="0.25">
      <c r="A100" s="238"/>
      <c r="B100" s="262"/>
      <c r="C100" s="168" t="s">
        <v>6</v>
      </c>
      <c r="D100" s="145"/>
      <c r="E100" s="145"/>
      <c r="F100" s="145"/>
      <c r="G100" s="145"/>
      <c r="H100" s="145"/>
      <c r="I100" s="145"/>
      <c r="J100" s="145"/>
      <c r="K100" s="145"/>
    </row>
    <row r="101" spans="1:11" ht="45.6" customHeight="1" thickBot="1" x14ac:dyDescent="0.3">
      <c r="A101" s="238"/>
      <c r="B101" s="263"/>
      <c r="C101" s="169" t="s">
        <v>4</v>
      </c>
      <c r="D101" s="145"/>
      <c r="E101" s="145"/>
      <c r="F101" s="145"/>
      <c r="G101" s="145"/>
      <c r="H101" s="145"/>
      <c r="I101" s="145"/>
      <c r="J101" s="145"/>
      <c r="K101" s="145"/>
    </row>
    <row r="102" spans="1:11" ht="19.5" customHeight="1" x14ac:dyDescent="0.25">
      <c r="A102" s="226" t="s">
        <v>41</v>
      </c>
      <c r="B102" s="227"/>
      <c r="C102" s="227"/>
      <c r="D102" s="227"/>
      <c r="E102" s="227"/>
      <c r="F102" s="227"/>
      <c r="G102" s="227"/>
      <c r="H102" s="227"/>
      <c r="I102" s="227"/>
      <c r="J102" s="227"/>
      <c r="K102" s="228"/>
    </row>
    <row r="103" spans="1:11" ht="19.5" customHeight="1" x14ac:dyDescent="0.25">
      <c r="A103" s="197" t="s">
        <v>426</v>
      </c>
      <c r="B103" s="195"/>
      <c r="C103" s="159" t="s">
        <v>1</v>
      </c>
      <c r="D103" s="180"/>
      <c r="E103" s="160" t="s">
        <v>304</v>
      </c>
      <c r="F103" s="160" t="s">
        <v>304</v>
      </c>
      <c r="G103" s="160" t="s">
        <v>304</v>
      </c>
      <c r="H103" s="160">
        <f t="shared" ref="H103" si="55">H104+H106</f>
        <v>0</v>
      </c>
      <c r="I103" s="180"/>
      <c r="J103" s="180"/>
      <c r="K103" s="180"/>
    </row>
    <row r="104" spans="1:11" ht="19.5" customHeight="1" x14ac:dyDescent="0.25">
      <c r="A104" s="198"/>
      <c r="B104" s="196"/>
      <c r="C104" s="159" t="s">
        <v>2</v>
      </c>
      <c r="D104" s="180"/>
      <c r="E104" s="160">
        <f>E111+E118</f>
        <v>135.1</v>
      </c>
      <c r="F104" s="160">
        <f t="shared" ref="F104:H104" si="56">F111+F118</f>
        <v>135.1</v>
      </c>
      <c r="G104" s="160">
        <f t="shared" si="56"/>
        <v>0</v>
      </c>
      <c r="H104" s="160">
        <f t="shared" si="56"/>
        <v>0</v>
      </c>
      <c r="I104" s="180"/>
      <c r="J104" s="180"/>
      <c r="K104" s="180"/>
    </row>
    <row r="105" spans="1:11" ht="60.75" customHeight="1" x14ac:dyDescent="0.25">
      <c r="A105" s="198"/>
      <c r="B105" s="196"/>
      <c r="C105" s="159" t="s">
        <v>27</v>
      </c>
      <c r="D105" s="180"/>
      <c r="E105" s="160">
        <f t="shared" ref="E105:H107" si="57">E112+E119</f>
        <v>135.1</v>
      </c>
      <c r="F105" s="160">
        <f t="shared" si="57"/>
        <v>90</v>
      </c>
      <c r="G105" s="160">
        <f t="shared" si="57"/>
        <v>0</v>
      </c>
      <c r="H105" s="160">
        <f t="shared" si="57"/>
        <v>0</v>
      </c>
      <c r="I105" s="180"/>
      <c r="J105" s="180"/>
      <c r="K105" s="180"/>
    </row>
    <row r="106" spans="1:11" ht="19.5" customHeight="1" x14ac:dyDescent="0.25">
      <c r="A106" s="198"/>
      <c r="B106" s="196"/>
      <c r="C106" s="159" t="s">
        <v>3</v>
      </c>
      <c r="D106" s="180"/>
      <c r="E106" s="160">
        <f t="shared" si="57"/>
        <v>6616.4</v>
      </c>
      <c r="F106" s="160">
        <f t="shared" si="57"/>
        <v>6616.4</v>
      </c>
      <c r="G106" s="160">
        <f t="shared" si="57"/>
        <v>0</v>
      </c>
      <c r="H106" s="160">
        <f t="shared" si="57"/>
        <v>0</v>
      </c>
      <c r="I106" s="180"/>
      <c r="J106" s="180"/>
      <c r="K106" s="180"/>
    </row>
    <row r="107" spans="1:11" ht="60.75" customHeight="1" x14ac:dyDescent="0.25">
      <c r="A107" s="198"/>
      <c r="B107" s="196"/>
      <c r="C107" s="159" t="s">
        <v>28</v>
      </c>
      <c r="D107" s="180"/>
      <c r="E107" s="160">
        <f t="shared" si="57"/>
        <v>6616.4</v>
      </c>
      <c r="F107" s="160">
        <f t="shared" si="57"/>
        <v>4408.8999999999996</v>
      </c>
      <c r="G107" s="160">
        <f t="shared" si="57"/>
        <v>0</v>
      </c>
      <c r="H107" s="160">
        <f t="shared" si="57"/>
        <v>0</v>
      </c>
      <c r="I107" s="180"/>
      <c r="J107" s="180"/>
      <c r="K107" s="180"/>
    </row>
    <row r="108" spans="1:11" ht="19.5" customHeight="1" x14ac:dyDescent="0.25">
      <c r="A108" s="198"/>
      <c r="B108" s="196"/>
      <c r="C108" s="159" t="s">
        <v>6</v>
      </c>
      <c r="D108" s="180"/>
      <c r="E108" s="180"/>
      <c r="F108" s="180"/>
      <c r="G108" s="180"/>
      <c r="H108" s="180"/>
      <c r="I108" s="180"/>
      <c r="J108" s="180"/>
      <c r="K108" s="180"/>
    </row>
    <row r="109" spans="1:11" ht="48.75" customHeight="1" x14ac:dyDescent="0.25">
      <c r="A109" s="199"/>
      <c r="B109" s="196"/>
      <c r="C109" s="159" t="s">
        <v>4</v>
      </c>
      <c r="D109" s="180"/>
      <c r="E109" s="180"/>
      <c r="F109" s="180"/>
      <c r="G109" s="180"/>
      <c r="H109" s="180"/>
      <c r="I109" s="180"/>
      <c r="J109" s="180"/>
      <c r="K109" s="180"/>
    </row>
    <row r="110" spans="1:11" ht="19.5" customHeight="1" x14ac:dyDescent="0.25">
      <c r="A110" s="202" t="s">
        <v>427</v>
      </c>
      <c r="B110" s="200" t="s">
        <v>5</v>
      </c>
      <c r="C110" s="159" t="s">
        <v>1</v>
      </c>
      <c r="D110" s="180"/>
      <c r="E110" s="180" t="s">
        <v>304</v>
      </c>
      <c r="F110" s="180" t="s">
        <v>304</v>
      </c>
      <c r="G110" s="180" t="s">
        <v>304</v>
      </c>
      <c r="H110" s="180"/>
      <c r="I110" s="180"/>
      <c r="J110" s="180"/>
      <c r="K110" s="180"/>
    </row>
    <row r="111" spans="1:11" ht="19.5" customHeight="1" x14ac:dyDescent="0.25">
      <c r="A111" s="198"/>
      <c r="B111" s="201"/>
      <c r="C111" s="159" t="s">
        <v>2</v>
      </c>
      <c r="D111" s="180"/>
      <c r="E111" s="178">
        <v>45.1</v>
      </c>
      <c r="F111" s="178">
        <v>45.1</v>
      </c>
      <c r="G111" s="178"/>
      <c r="H111" s="178"/>
      <c r="I111" s="180"/>
      <c r="J111" s="180"/>
      <c r="K111" s="180"/>
    </row>
    <row r="112" spans="1:11" ht="58.5" customHeight="1" x14ac:dyDescent="0.25">
      <c r="A112" s="198"/>
      <c r="B112" s="201"/>
      <c r="C112" s="159" t="s">
        <v>27</v>
      </c>
      <c r="D112" s="180"/>
      <c r="E112" s="178">
        <v>45.1</v>
      </c>
      <c r="F112" s="179"/>
      <c r="G112" s="178"/>
      <c r="H112" s="179"/>
      <c r="I112" s="180"/>
      <c r="J112" s="180"/>
      <c r="K112" s="180"/>
    </row>
    <row r="113" spans="1:11" ht="19.5" customHeight="1" x14ac:dyDescent="0.25">
      <c r="A113" s="198"/>
      <c r="B113" s="201"/>
      <c r="C113" s="159" t="s">
        <v>3</v>
      </c>
      <c r="D113" s="180"/>
      <c r="E113" s="178">
        <v>2207.5</v>
      </c>
      <c r="F113" s="178">
        <v>2207.5</v>
      </c>
      <c r="G113" s="178"/>
      <c r="H113" s="178"/>
      <c r="I113" s="180"/>
      <c r="J113" s="180"/>
      <c r="K113" s="180"/>
    </row>
    <row r="114" spans="1:11" ht="60.75" customHeight="1" x14ac:dyDescent="0.25">
      <c r="A114" s="198"/>
      <c r="B114" s="201"/>
      <c r="C114" s="159" t="s">
        <v>28</v>
      </c>
      <c r="D114" s="180"/>
      <c r="E114" s="178">
        <v>2207.5</v>
      </c>
      <c r="F114" s="179"/>
      <c r="G114" s="178"/>
      <c r="H114" s="179"/>
      <c r="I114" s="180"/>
      <c r="J114" s="180"/>
      <c r="K114" s="180"/>
    </row>
    <row r="115" spans="1:11" ht="19.5" customHeight="1" x14ac:dyDescent="0.25">
      <c r="A115" s="198"/>
      <c r="B115" s="201"/>
      <c r="C115" s="159" t="s">
        <v>6</v>
      </c>
      <c r="D115" s="180"/>
      <c r="E115" s="180"/>
      <c r="F115" s="180"/>
      <c r="G115" s="180"/>
      <c r="H115" s="180"/>
      <c r="I115" s="180"/>
      <c r="J115" s="180"/>
      <c r="K115" s="180"/>
    </row>
    <row r="116" spans="1:11" ht="41.25" customHeight="1" x14ac:dyDescent="0.25">
      <c r="A116" s="199"/>
      <c r="B116" s="201"/>
      <c r="C116" s="159" t="s">
        <v>4</v>
      </c>
      <c r="D116" s="180"/>
      <c r="E116" s="180"/>
      <c r="F116" s="180"/>
      <c r="G116" s="180"/>
      <c r="H116" s="180"/>
      <c r="I116" s="180"/>
      <c r="J116" s="180"/>
      <c r="K116" s="180"/>
    </row>
    <row r="117" spans="1:11" ht="19.5" customHeight="1" x14ac:dyDescent="0.25">
      <c r="A117" s="202" t="s">
        <v>428</v>
      </c>
      <c r="B117" s="203" t="s">
        <v>25</v>
      </c>
      <c r="C117" s="159" t="s">
        <v>1</v>
      </c>
      <c r="D117" s="185"/>
      <c r="E117" s="160">
        <f>E118+E120</f>
        <v>4498.8999999999996</v>
      </c>
      <c r="F117" s="176">
        <f>F118+F120</f>
        <v>4498.8999999999996</v>
      </c>
      <c r="G117" s="176">
        <v>0</v>
      </c>
      <c r="H117" s="176">
        <v>0</v>
      </c>
      <c r="I117" s="176">
        <v>0</v>
      </c>
      <c r="J117" s="176">
        <v>0</v>
      </c>
      <c r="K117" s="176">
        <v>0</v>
      </c>
    </row>
    <row r="118" spans="1:11" ht="19.5" customHeight="1" x14ac:dyDescent="0.25">
      <c r="A118" s="198"/>
      <c r="B118" s="204"/>
      <c r="C118" s="159" t="s">
        <v>2</v>
      </c>
      <c r="D118" s="185"/>
      <c r="E118" s="177">
        <v>90</v>
      </c>
      <c r="F118" s="176">
        <v>90</v>
      </c>
      <c r="G118" s="176">
        <v>0</v>
      </c>
      <c r="H118" s="176">
        <v>0</v>
      </c>
      <c r="I118" s="176">
        <v>0</v>
      </c>
      <c r="J118" s="176">
        <v>0</v>
      </c>
      <c r="K118" s="176">
        <v>0</v>
      </c>
    </row>
    <row r="119" spans="1:11" ht="63" customHeight="1" x14ac:dyDescent="0.25">
      <c r="A119" s="198"/>
      <c r="B119" s="204"/>
      <c r="C119" s="159" t="s">
        <v>27</v>
      </c>
      <c r="D119" s="185"/>
      <c r="E119" s="176">
        <v>90</v>
      </c>
      <c r="F119" s="176">
        <v>90</v>
      </c>
      <c r="G119" s="176">
        <v>0</v>
      </c>
      <c r="H119" s="176">
        <v>0</v>
      </c>
      <c r="I119" s="176">
        <v>0</v>
      </c>
      <c r="J119" s="176">
        <v>0</v>
      </c>
      <c r="K119" s="176">
        <v>0</v>
      </c>
    </row>
    <row r="120" spans="1:11" ht="19.5" customHeight="1" x14ac:dyDescent="0.25">
      <c r="A120" s="198"/>
      <c r="B120" s="204"/>
      <c r="C120" s="159" t="s">
        <v>3</v>
      </c>
      <c r="D120" s="186"/>
      <c r="E120" s="160">
        <v>4408.8999999999996</v>
      </c>
      <c r="F120" s="160">
        <v>4408.8999999999996</v>
      </c>
      <c r="G120" s="176">
        <v>0</v>
      </c>
      <c r="H120" s="176">
        <v>0</v>
      </c>
      <c r="I120" s="176">
        <v>0</v>
      </c>
      <c r="J120" s="176">
        <v>0</v>
      </c>
      <c r="K120" s="176">
        <v>0</v>
      </c>
    </row>
    <row r="121" spans="1:11" ht="60" customHeight="1" x14ac:dyDescent="0.25">
      <c r="A121" s="198"/>
      <c r="B121" s="204"/>
      <c r="C121" s="159" t="s">
        <v>28</v>
      </c>
      <c r="D121" s="186"/>
      <c r="E121" s="160">
        <v>4408.8999999999996</v>
      </c>
      <c r="F121" s="160">
        <v>4408.8999999999996</v>
      </c>
      <c r="G121" s="176">
        <v>0</v>
      </c>
      <c r="H121" s="176">
        <v>0</v>
      </c>
      <c r="I121" s="176">
        <v>0</v>
      </c>
      <c r="J121" s="176">
        <v>0</v>
      </c>
      <c r="K121" s="176">
        <v>0</v>
      </c>
    </row>
    <row r="122" spans="1:11" ht="19.5" customHeight="1" x14ac:dyDescent="0.25">
      <c r="A122" s="198"/>
      <c r="B122" s="204"/>
      <c r="C122" s="159" t="s">
        <v>6</v>
      </c>
      <c r="D122" s="180"/>
      <c r="E122" s="180"/>
      <c r="F122" s="180"/>
      <c r="G122" s="180"/>
      <c r="H122" s="180"/>
      <c r="I122" s="180"/>
      <c r="J122" s="180"/>
      <c r="K122" s="180"/>
    </row>
    <row r="123" spans="1:11" ht="39.75" customHeight="1" x14ac:dyDescent="0.25">
      <c r="A123" s="199"/>
      <c r="B123" s="205"/>
      <c r="C123" s="159" t="s">
        <v>4</v>
      </c>
      <c r="D123" s="180"/>
      <c r="E123" s="180"/>
      <c r="F123" s="180"/>
      <c r="G123" s="180"/>
      <c r="H123" s="180"/>
      <c r="I123" s="180"/>
      <c r="J123" s="180"/>
      <c r="K123" s="180"/>
    </row>
    <row r="124" spans="1:11" ht="21" customHeight="1" x14ac:dyDescent="0.25">
      <c r="A124" s="232" t="s">
        <v>79</v>
      </c>
      <c r="B124" s="194" t="s">
        <v>5</v>
      </c>
      <c r="C124" s="155" t="s">
        <v>1</v>
      </c>
      <c r="D124" s="145">
        <f>D125+D127+D129+D130</f>
        <v>73911.199999999997</v>
      </c>
      <c r="E124" s="145" t="s">
        <v>304</v>
      </c>
      <c r="F124" s="145" t="s">
        <v>304</v>
      </c>
      <c r="G124" s="145" t="s">
        <v>304</v>
      </c>
      <c r="H124" s="145">
        <f t="shared" ref="H124" si="58">H125+H127+H129+H130</f>
        <v>5102</v>
      </c>
      <c r="I124" s="145">
        <f>H124/D124*100</f>
        <v>6.9028780482524974</v>
      </c>
      <c r="J124" s="145" t="s">
        <v>304</v>
      </c>
      <c r="K124" s="145" t="s">
        <v>304</v>
      </c>
    </row>
    <row r="125" spans="1:11" ht="24" customHeight="1" x14ac:dyDescent="0.25">
      <c r="A125" s="233" t="s">
        <v>39</v>
      </c>
      <c r="B125" s="194"/>
      <c r="C125" s="155" t="s">
        <v>2</v>
      </c>
      <c r="D125" s="145">
        <f>D132+D139+D146</f>
        <v>1478.2</v>
      </c>
      <c r="E125" s="145">
        <f>E132+E139+E146</f>
        <v>1569.1000000000001</v>
      </c>
      <c r="F125" s="145">
        <f>F132+F139+F146</f>
        <v>1569.1000000000001</v>
      </c>
      <c r="G125" s="145">
        <f>G132+G139+G146</f>
        <v>102</v>
      </c>
      <c r="H125" s="145">
        <f>H132+H139+H146</f>
        <v>102</v>
      </c>
      <c r="I125" s="145">
        <f>H125/D125*100</f>
        <v>6.9002841293465025</v>
      </c>
      <c r="J125" s="145">
        <f t="shared" ref="J125:J128" si="59">G125/E125*100</f>
        <v>6.5005417118093174</v>
      </c>
      <c r="K125" s="145">
        <f t="shared" ref="K125" si="60">G125/F125*100</f>
        <v>6.5005417118093174</v>
      </c>
    </row>
    <row r="126" spans="1:11" ht="59.25" customHeight="1" x14ac:dyDescent="0.25">
      <c r="A126" s="233"/>
      <c r="B126" s="194"/>
      <c r="C126" s="155" t="s">
        <v>27</v>
      </c>
      <c r="D126" s="145"/>
      <c r="E126" s="145">
        <f>E133+E140+E147</f>
        <v>1569.1000000000001</v>
      </c>
      <c r="F126" s="145"/>
      <c r="G126" s="145">
        <f>G133+G140+G147</f>
        <v>102</v>
      </c>
      <c r="H126" s="145">
        <f>H133+H140+H147</f>
        <v>0</v>
      </c>
      <c r="I126" s="145"/>
      <c r="J126" s="145">
        <f t="shared" si="59"/>
        <v>6.5005417118093174</v>
      </c>
      <c r="K126" s="145"/>
    </row>
    <row r="127" spans="1:11" ht="28.5" customHeight="1" x14ac:dyDescent="0.25">
      <c r="A127" s="233"/>
      <c r="B127" s="194"/>
      <c r="C127" s="155" t="s">
        <v>3</v>
      </c>
      <c r="D127" s="145">
        <f>D134+D141+D148</f>
        <v>72433</v>
      </c>
      <c r="E127" s="145">
        <f>E134+E141+E148</f>
        <v>76886</v>
      </c>
      <c r="F127" s="145">
        <f>F134+F141+F148</f>
        <v>76886</v>
      </c>
      <c r="G127" s="145">
        <f>G134+G141+G148</f>
        <v>5000</v>
      </c>
      <c r="H127" s="145">
        <f>H134+H141+H148</f>
        <v>5000</v>
      </c>
      <c r="I127" s="145">
        <f>H127/D127*100</f>
        <v>6.9029309844960167</v>
      </c>
      <c r="J127" s="145">
        <f t="shared" si="59"/>
        <v>6.5031345108342213</v>
      </c>
      <c r="K127" s="145">
        <f t="shared" ref="K127" si="61">G127/F127*100</f>
        <v>6.5031345108342213</v>
      </c>
    </row>
    <row r="128" spans="1:11" ht="44.25" customHeight="1" x14ac:dyDescent="0.25">
      <c r="A128" s="233"/>
      <c r="B128" s="194"/>
      <c r="C128" s="155" t="s">
        <v>28</v>
      </c>
      <c r="D128" s="145"/>
      <c r="E128" s="145">
        <f>E135+E142+E149</f>
        <v>76886</v>
      </c>
      <c r="F128" s="145"/>
      <c r="G128" s="145">
        <f>G135+G142+G149</f>
        <v>5000</v>
      </c>
      <c r="H128" s="145">
        <f t="shared" ref="H128" si="62">H135+H142+H149</f>
        <v>0</v>
      </c>
      <c r="I128" s="145"/>
      <c r="J128" s="145">
        <f t="shared" si="59"/>
        <v>6.5031345108342213</v>
      </c>
      <c r="K128" s="145"/>
    </row>
    <row r="129" spans="1:11" ht="28.5" customHeight="1" x14ac:dyDescent="0.25">
      <c r="A129" s="233"/>
      <c r="B129" s="194"/>
      <c r="C129" s="155" t="s">
        <v>6</v>
      </c>
      <c r="D129" s="145"/>
      <c r="E129" s="145"/>
      <c r="F129" s="145"/>
      <c r="G129" s="145"/>
      <c r="H129" s="145"/>
      <c r="I129" s="145"/>
      <c r="J129" s="145"/>
      <c r="K129" s="145"/>
    </row>
    <row r="130" spans="1:11" ht="28.5" customHeight="1" x14ac:dyDescent="0.25">
      <c r="A130" s="233"/>
      <c r="B130" s="194"/>
      <c r="C130" s="155" t="s">
        <v>4</v>
      </c>
      <c r="D130" s="145">
        <f>D137+D144+D151</f>
        <v>0</v>
      </c>
      <c r="E130" s="145"/>
      <c r="F130" s="145"/>
      <c r="G130" s="145"/>
      <c r="H130" s="145">
        <f>H137+H144+H151</f>
        <v>0</v>
      </c>
      <c r="I130" s="145"/>
      <c r="J130" s="145"/>
      <c r="K130" s="145"/>
    </row>
    <row r="131" spans="1:11" ht="20.25" customHeight="1" x14ac:dyDescent="0.25">
      <c r="A131" s="234" t="s">
        <v>106</v>
      </c>
      <c r="B131" s="194" t="s">
        <v>5</v>
      </c>
      <c r="C131" s="155" t="s">
        <v>1</v>
      </c>
      <c r="D131" s="145">
        <f>D132+D134+D136+D137</f>
        <v>36426.199999999997</v>
      </c>
      <c r="E131" s="145" t="s">
        <v>304</v>
      </c>
      <c r="F131" s="145" t="s">
        <v>304</v>
      </c>
      <c r="G131" s="145" t="s">
        <v>304</v>
      </c>
      <c r="H131" s="145">
        <f>H132+H134+H137</f>
        <v>0</v>
      </c>
      <c r="I131" s="145">
        <f>H131/D131*100</f>
        <v>0</v>
      </c>
      <c r="J131" s="145" t="s">
        <v>304</v>
      </c>
      <c r="K131" s="145" t="s">
        <v>304</v>
      </c>
    </row>
    <row r="132" spans="1:11" ht="18.75" customHeight="1" x14ac:dyDescent="0.25">
      <c r="A132" s="235"/>
      <c r="B132" s="194"/>
      <c r="C132" s="155" t="s">
        <v>2</v>
      </c>
      <c r="D132" s="145">
        <v>728.5</v>
      </c>
      <c r="E132" s="145">
        <v>1126.9000000000001</v>
      </c>
      <c r="F132" s="145">
        <v>1126.9000000000001</v>
      </c>
      <c r="G132" s="145"/>
      <c r="H132" s="145"/>
      <c r="I132" s="145">
        <f>H132/D132*100</f>
        <v>0</v>
      </c>
      <c r="J132" s="145">
        <f t="shared" ref="J132:J135" si="63">G132/E132*100</f>
        <v>0</v>
      </c>
      <c r="K132" s="145">
        <f t="shared" ref="K132" si="64">G132/F132*100</f>
        <v>0</v>
      </c>
    </row>
    <row r="133" spans="1:11" ht="55.9" customHeight="1" x14ac:dyDescent="0.25">
      <c r="A133" s="235"/>
      <c r="B133" s="194"/>
      <c r="C133" s="155" t="s">
        <v>27</v>
      </c>
      <c r="D133" s="145"/>
      <c r="E133" s="145">
        <v>1126.9000000000001</v>
      </c>
      <c r="F133" s="145"/>
      <c r="G133" s="145"/>
      <c r="H133" s="145"/>
      <c r="I133" s="145"/>
      <c r="J133" s="145">
        <f t="shared" si="63"/>
        <v>0</v>
      </c>
      <c r="K133" s="145"/>
    </row>
    <row r="134" spans="1:11" ht="28.5" customHeight="1" x14ac:dyDescent="0.25">
      <c r="A134" s="235"/>
      <c r="B134" s="194"/>
      <c r="C134" s="155" t="s">
        <v>3</v>
      </c>
      <c r="D134" s="145">
        <v>35697.699999999997</v>
      </c>
      <c r="E134" s="145">
        <v>55218</v>
      </c>
      <c r="F134" s="145">
        <v>55218</v>
      </c>
      <c r="G134" s="145"/>
      <c r="H134" s="145"/>
      <c r="I134" s="145">
        <f>H134/D134*100</f>
        <v>0</v>
      </c>
      <c r="J134" s="145">
        <f t="shared" si="63"/>
        <v>0</v>
      </c>
      <c r="K134" s="145">
        <f t="shared" ref="K134" si="65">G134/F134*100</f>
        <v>0</v>
      </c>
    </row>
    <row r="135" spans="1:11" ht="60.75" customHeight="1" x14ac:dyDescent="0.25">
      <c r="A135" s="235"/>
      <c r="B135" s="194"/>
      <c r="C135" s="155" t="s">
        <v>28</v>
      </c>
      <c r="D135" s="145"/>
      <c r="E135" s="145">
        <v>55218</v>
      </c>
      <c r="F135" s="145"/>
      <c r="G135" s="145"/>
      <c r="H135" s="145"/>
      <c r="I135" s="145"/>
      <c r="J135" s="145">
        <f t="shared" si="63"/>
        <v>0</v>
      </c>
      <c r="K135" s="145"/>
    </row>
    <row r="136" spans="1:11" ht="28.5" customHeight="1" x14ac:dyDescent="0.25">
      <c r="A136" s="235"/>
      <c r="B136" s="194"/>
      <c r="C136" s="155" t="s">
        <v>6</v>
      </c>
      <c r="D136" s="145"/>
      <c r="E136" s="145"/>
      <c r="F136" s="145"/>
      <c r="G136" s="145"/>
      <c r="H136" s="145"/>
      <c r="I136" s="145"/>
      <c r="J136" s="145"/>
      <c r="K136" s="145"/>
    </row>
    <row r="137" spans="1:11" ht="28.5" customHeight="1" x14ac:dyDescent="0.25">
      <c r="A137" s="236"/>
      <c r="B137" s="194"/>
      <c r="C137" s="155" t="s">
        <v>4</v>
      </c>
      <c r="D137" s="145"/>
      <c r="E137" s="145"/>
      <c r="F137" s="145"/>
      <c r="G137" s="145"/>
      <c r="H137" s="145"/>
      <c r="I137" s="145"/>
      <c r="J137" s="145"/>
      <c r="K137" s="145"/>
    </row>
    <row r="138" spans="1:11" ht="28.5" customHeight="1" x14ac:dyDescent="0.25">
      <c r="A138" s="202" t="s">
        <v>71</v>
      </c>
      <c r="B138" s="194" t="s">
        <v>5</v>
      </c>
      <c r="C138" s="155" t="s">
        <v>1</v>
      </c>
      <c r="D138" s="145">
        <f>D139+D141+D143+D144</f>
        <v>32383</v>
      </c>
      <c r="E138" s="145" t="s">
        <v>304</v>
      </c>
      <c r="F138" s="145" t="s">
        <v>304</v>
      </c>
      <c r="G138" s="145" t="s">
        <v>304</v>
      </c>
      <c r="H138" s="145">
        <f t="shared" ref="H138" si="66">H139+H141</f>
        <v>0</v>
      </c>
      <c r="I138" s="145">
        <f>H138/D138*100</f>
        <v>0</v>
      </c>
      <c r="J138" s="145" t="s">
        <v>304</v>
      </c>
      <c r="K138" s="145" t="s">
        <v>304</v>
      </c>
    </row>
    <row r="139" spans="1:11" ht="28.5" customHeight="1" x14ac:dyDescent="0.25">
      <c r="A139" s="209"/>
      <c r="B139" s="194"/>
      <c r="C139" s="155" t="s">
        <v>2</v>
      </c>
      <c r="D139" s="145">
        <v>647.70000000000005</v>
      </c>
      <c r="E139" s="145">
        <v>340.2</v>
      </c>
      <c r="F139" s="145">
        <v>340.2</v>
      </c>
      <c r="G139" s="145"/>
      <c r="H139" s="145"/>
      <c r="I139" s="145">
        <f>H139/D139*100</f>
        <v>0</v>
      </c>
      <c r="J139" s="145">
        <f t="shared" ref="J139:J142" si="67">G139/E139*100</f>
        <v>0</v>
      </c>
      <c r="K139" s="145">
        <f t="shared" ref="K139" si="68">G139/F139*100</f>
        <v>0</v>
      </c>
    </row>
    <row r="140" spans="1:11" ht="62.25" customHeight="1" x14ac:dyDescent="0.25">
      <c r="A140" s="209"/>
      <c r="B140" s="194"/>
      <c r="C140" s="155" t="s">
        <v>27</v>
      </c>
      <c r="D140" s="145"/>
      <c r="E140" s="145">
        <v>340.2</v>
      </c>
      <c r="F140" s="145"/>
      <c r="G140" s="145"/>
      <c r="H140" s="145"/>
      <c r="I140" s="145"/>
      <c r="J140" s="145">
        <f t="shared" si="67"/>
        <v>0</v>
      </c>
      <c r="K140" s="145"/>
    </row>
    <row r="141" spans="1:11" ht="28.5" customHeight="1" x14ac:dyDescent="0.25">
      <c r="A141" s="209"/>
      <c r="B141" s="194"/>
      <c r="C141" s="155" t="s">
        <v>3</v>
      </c>
      <c r="D141" s="145">
        <v>31735.3</v>
      </c>
      <c r="E141" s="145">
        <v>16668</v>
      </c>
      <c r="F141" s="145">
        <v>16668</v>
      </c>
      <c r="G141" s="145"/>
      <c r="H141" s="145"/>
      <c r="I141" s="145">
        <f>H141/D141*100</f>
        <v>0</v>
      </c>
      <c r="J141" s="145">
        <f t="shared" si="67"/>
        <v>0</v>
      </c>
      <c r="K141" s="145">
        <f t="shared" ref="K141" si="69">G141/F141*100</f>
        <v>0</v>
      </c>
    </row>
    <row r="142" spans="1:11" ht="58.5" customHeight="1" x14ac:dyDescent="0.25">
      <c r="A142" s="209"/>
      <c r="B142" s="194"/>
      <c r="C142" s="155" t="s">
        <v>28</v>
      </c>
      <c r="D142" s="145"/>
      <c r="E142" s="145">
        <v>16668</v>
      </c>
      <c r="F142" s="145"/>
      <c r="G142" s="145"/>
      <c r="H142" s="145"/>
      <c r="I142" s="145"/>
      <c r="J142" s="145">
        <f t="shared" si="67"/>
        <v>0</v>
      </c>
      <c r="K142" s="145"/>
    </row>
    <row r="143" spans="1:11" ht="28.5" customHeight="1" x14ac:dyDescent="0.25">
      <c r="A143" s="209"/>
      <c r="B143" s="194"/>
      <c r="C143" s="155" t="s">
        <v>6</v>
      </c>
      <c r="D143" s="145"/>
      <c r="E143" s="145"/>
      <c r="F143" s="145"/>
      <c r="G143" s="145"/>
      <c r="H143" s="145"/>
      <c r="I143" s="145"/>
      <c r="J143" s="145"/>
      <c r="K143" s="145"/>
    </row>
    <row r="144" spans="1:11" ht="28.5" customHeight="1" x14ac:dyDescent="0.25">
      <c r="A144" s="210"/>
      <c r="B144" s="194"/>
      <c r="C144" s="155" t="s">
        <v>4</v>
      </c>
      <c r="D144" s="145"/>
      <c r="E144" s="145"/>
      <c r="F144" s="145"/>
      <c r="G144" s="145"/>
      <c r="H144" s="145"/>
      <c r="I144" s="145"/>
      <c r="J144" s="145"/>
      <c r="K144" s="145"/>
    </row>
    <row r="145" spans="1:11" ht="18.600000000000001" customHeight="1" x14ac:dyDescent="0.25">
      <c r="A145" s="202" t="s">
        <v>72</v>
      </c>
      <c r="B145" s="194" t="s">
        <v>5</v>
      </c>
      <c r="C145" s="155" t="s">
        <v>1</v>
      </c>
      <c r="D145" s="145">
        <f>D146+D148+D150+D151</f>
        <v>5102</v>
      </c>
      <c r="E145" s="145" t="s">
        <v>304</v>
      </c>
      <c r="F145" s="145" t="s">
        <v>304</v>
      </c>
      <c r="G145" s="145" t="s">
        <v>304</v>
      </c>
      <c r="H145" s="145">
        <f t="shared" ref="H145" si="70">H146+H148</f>
        <v>5102</v>
      </c>
      <c r="I145" s="145">
        <f>H145/D145*100</f>
        <v>100</v>
      </c>
      <c r="J145" s="145" t="s">
        <v>304</v>
      </c>
      <c r="K145" s="145" t="s">
        <v>304</v>
      </c>
    </row>
    <row r="146" spans="1:11" ht="21" customHeight="1" x14ac:dyDescent="0.25">
      <c r="A146" s="209"/>
      <c r="B146" s="194"/>
      <c r="C146" s="155" t="s">
        <v>2</v>
      </c>
      <c r="D146" s="145">
        <v>102</v>
      </c>
      <c r="E146" s="145">
        <v>102</v>
      </c>
      <c r="F146" s="145">
        <v>102</v>
      </c>
      <c r="G146" s="145">
        <v>102</v>
      </c>
      <c r="H146" s="145">
        <v>102</v>
      </c>
      <c r="I146" s="145">
        <f>H146/D146*100</f>
        <v>100</v>
      </c>
      <c r="J146" s="145">
        <f t="shared" ref="J146:J149" si="71">G146/E146*100</f>
        <v>100</v>
      </c>
      <c r="K146" s="145">
        <f t="shared" ref="K146" si="72">G146/F146*100</f>
        <v>100</v>
      </c>
    </row>
    <row r="147" spans="1:11" ht="54.6" customHeight="1" x14ac:dyDescent="0.25">
      <c r="A147" s="209"/>
      <c r="B147" s="194"/>
      <c r="C147" s="155" t="s">
        <v>27</v>
      </c>
      <c r="D147" s="145"/>
      <c r="E147" s="145">
        <v>102</v>
      </c>
      <c r="F147" s="145"/>
      <c r="G147" s="145">
        <v>102</v>
      </c>
      <c r="H147" s="145"/>
      <c r="I147" s="145"/>
      <c r="J147" s="145">
        <f t="shared" si="71"/>
        <v>100</v>
      </c>
      <c r="K147" s="145"/>
    </row>
    <row r="148" spans="1:11" ht="31.15" customHeight="1" x14ac:dyDescent="0.25">
      <c r="A148" s="209"/>
      <c r="B148" s="194"/>
      <c r="C148" s="155" t="s">
        <v>3</v>
      </c>
      <c r="D148" s="145">
        <v>5000</v>
      </c>
      <c r="E148" s="145">
        <v>5000</v>
      </c>
      <c r="F148" s="145">
        <v>5000</v>
      </c>
      <c r="G148" s="145">
        <v>5000</v>
      </c>
      <c r="H148" s="145">
        <v>5000</v>
      </c>
      <c r="I148" s="145">
        <f>H148/D148*100</f>
        <v>100</v>
      </c>
      <c r="J148" s="145">
        <f t="shared" si="71"/>
        <v>100</v>
      </c>
      <c r="K148" s="145">
        <f t="shared" ref="K148" si="73">G148/F148*100</f>
        <v>100</v>
      </c>
    </row>
    <row r="149" spans="1:11" ht="54" customHeight="1" x14ac:dyDescent="0.25">
      <c r="A149" s="209"/>
      <c r="B149" s="194"/>
      <c r="C149" s="155" t="s">
        <v>28</v>
      </c>
      <c r="D149" s="145"/>
      <c r="E149" s="145">
        <v>5000</v>
      </c>
      <c r="F149" s="145"/>
      <c r="G149" s="145">
        <v>5000</v>
      </c>
      <c r="H149" s="145"/>
      <c r="I149" s="145"/>
      <c r="J149" s="145">
        <f t="shared" si="71"/>
        <v>100</v>
      </c>
      <c r="K149" s="145"/>
    </row>
    <row r="150" spans="1:11" ht="28.5" customHeight="1" x14ac:dyDescent="0.25">
      <c r="A150" s="209"/>
      <c r="B150" s="194"/>
      <c r="C150" s="155" t="s">
        <v>6</v>
      </c>
      <c r="D150" s="145"/>
      <c r="E150" s="145"/>
      <c r="F150" s="145"/>
      <c r="G150" s="145"/>
      <c r="H150" s="145"/>
      <c r="I150" s="145"/>
      <c r="J150" s="145"/>
      <c r="K150" s="145"/>
    </row>
    <row r="151" spans="1:11" ht="31.5" customHeight="1" thickBot="1" x14ac:dyDescent="0.3">
      <c r="A151" s="209"/>
      <c r="B151" s="206"/>
      <c r="C151" s="157" t="s">
        <v>4</v>
      </c>
      <c r="D151" s="146"/>
      <c r="E151" s="146"/>
      <c r="F151" s="146"/>
      <c r="G151" s="146"/>
      <c r="H151" s="146"/>
      <c r="I151" s="146"/>
      <c r="J151" s="146"/>
      <c r="K151" s="146"/>
    </row>
    <row r="152" spans="1:11" ht="21" customHeight="1" thickBot="1" x14ac:dyDescent="0.3">
      <c r="A152" s="211" t="s">
        <v>40</v>
      </c>
      <c r="B152" s="212"/>
      <c r="C152" s="212"/>
      <c r="D152" s="212"/>
      <c r="E152" s="212"/>
      <c r="F152" s="212"/>
      <c r="G152" s="212"/>
      <c r="H152" s="212"/>
      <c r="I152" s="212"/>
      <c r="J152" s="212"/>
      <c r="K152" s="224"/>
    </row>
    <row r="153" spans="1:11" ht="22.5" customHeight="1" x14ac:dyDescent="0.25">
      <c r="A153" s="210" t="s">
        <v>18</v>
      </c>
      <c r="B153" s="223" t="s">
        <v>5</v>
      </c>
      <c r="C153" s="158" t="s">
        <v>1</v>
      </c>
      <c r="D153" s="147">
        <f>D154+D156+D158+D159</f>
        <v>904.6</v>
      </c>
      <c r="E153" s="145" t="s">
        <v>304</v>
      </c>
      <c r="F153" s="145" t="s">
        <v>304</v>
      </c>
      <c r="G153" s="145" t="s">
        <v>304</v>
      </c>
      <c r="H153" s="147">
        <f t="shared" ref="H153" si="74">H154+H156+H158+H159</f>
        <v>0</v>
      </c>
      <c r="I153" s="145">
        <f>H153/D153*100</f>
        <v>0</v>
      </c>
      <c r="J153" s="145" t="s">
        <v>304</v>
      </c>
      <c r="K153" s="145" t="s">
        <v>304</v>
      </c>
    </row>
    <row r="154" spans="1:11" ht="21.75" customHeight="1" x14ac:dyDescent="0.25">
      <c r="A154" s="193"/>
      <c r="B154" s="194"/>
      <c r="C154" s="155" t="s">
        <v>2</v>
      </c>
      <c r="D154" s="145">
        <v>904.6</v>
      </c>
      <c r="E154" s="145">
        <v>904.6</v>
      </c>
      <c r="F154" s="145">
        <v>904.6</v>
      </c>
      <c r="G154" s="145"/>
      <c r="H154" s="145"/>
      <c r="I154" s="145">
        <f>H154/D154*100</f>
        <v>0</v>
      </c>
      <c r="J154" s="145">
        <f t="shared" ref="J154" si="75">G154/E154*100</f>
        <v>0</v>
      </c>
      <c r="K154" s="145">
        <f t="shared" ref="K154" si="76">G154/F154*100</f>
        <v>0</v>
      </c>
    </row>
    <row r="155" spans="1:11" ht="60" x14ac:dyDescent="0.25">
      <c r="A155" s="193"/>
      <c r="B155" s="194"/>
      <c r="C155" s="155" t="s">
        <v>27</v>
      </c>
      <c r="D155" s="145"/>
      <c r="E155" s="145"/>
      <c r="F155" s="145"/>
      <c r="G155" s="145"/>
      <c r="H155" s="145"/>
      <c r="I155" s="145"/>
      <c r="J155" s="145"/>
      <c r="K155" s="145"/>
    </row>
    <row r="156" spans="1:11" ht="30" x14ac:dyDescent="0.25">
      <c r="A156" s="193"/>
      <c r="B156" s="194"/>
      <c r="C156" s="155" t="s">
        <v>3</v>
      </c>
      <c r="D156" s="145"/>
      <c r="E156" s="145"/>
      <c r="F156" s="145"/>
      <c r="G156" s="145"/>
      <c r="H156" s="145"/>
      <c r="I156" s="145"/>
      <c r="J156" s="145"/>
      <c r="K156" s="145"/>
    </row>
    <row r="157" spans="1:11" ht="66" customHeight="1" x14ac:dyDescent="0.25">
      <c r="A157" s="193"/>
      <c r="B157" s="194"/>
      <c r="C157" s="155" t="s">
        <v>28</v>
      </c>
      <c r="D157" s="145"/>
      <c r="E157" s="145"/>
      <c r="F157" s="145"/>
      <c r="G157" s="145"/>
      <c r="H157" s="145"/>
      <c r="I157" s="145"/>
      <c r="J157" s="145"/>
      <c r="K157" s="145"/>
    </row>
    <row r="158" spans="1:11" ht="30" x14ac:dyDescent="0.25">
      <c r="A158" s="193"/>
      <c r="B158" s="194"/>
      <c r="C158" s="155" t="s">
        <v>6</v>
      </c>
      <c r="D158" s="145"/>
      <c r="E158" s="145"/>
      <c r="F158" s="145"/>
      <c r="G158" s="145"/>
      <c r="H158" s="145"/>
      <c r="I158" s="145"/>
      <c r="J158" s="145"/>
      <c r="K158" s="145"/>
    </row>
    <row r="159" spans="1:11" ht="41.45" customHeight="1" x14ac:dyDescent="0.25">
      <c r="A159" s="193"/>
      <c r="B159" s="194"/>
      <c r="C159" s="155" t="s">
        <v>4</v>
      </c>
      <c r="D159" s="145"/>
      <c r="E159" s="145"/>
      <c r="F159" s="145"/>
      <c r="G159" s="145"/>
      <c r="H159" s="145"/>
      <c r="I159" s="145"/>
      <c r="J159" s="145"/>
      <c r="K159" s="145"/>
    </row>
    <row r="160" spans="1:11" ht="23.25" customHeight="1" x14ac:dyDescent="0.25">
      <c r="A160" s="193" t="s">
        <v>19</v>
      </c>
      <c r="B160" s="194" t="s">
        <v>5</v>
      </c>
      <c r="C160" s="155" t="s">
        <v>1</v>
      </c>
      <c r="D160" s="145">
        <f>D161+D163+D165+D166</f>
        <v>6000</v>
      </c>
      <c r="E160" s="145" t="s">
        <v>304</v>
      </c>
      <c r="F160" s="145" t="s">
        <v>304</v>
      </c>
      <c r="G160" s="145" t="s">
        <v>304</v>
      </c>
      <c r="H160" s="145">
        <f t="shared" ref="H160" si="77">H161+H163+H165+H166</f>
        <v>0</v>
      </c>
      <c r="I160" s="145">
        <f>H160/D160*100</f>
        <v>0</v>
      </c>
      <c r="J160" s="145" t="s">
        <v>304</v>
      </c>
      <c r="K160" s="145" t="s">
        <v>304</v>
      </c>
    </row>
    <row r="161" spans="1:11" ht="23.25" customHeight="1" x14ac:dyDescent="0.25">
      <c r="A161" s="193"/>
      <c r="B161" s="194"/>
      <c r="C161" s="155" t="s">
        <v>2</v>
      </c>
      <c r="D161" s="145">
        <v>6000</v>
      </c>
      <c r="E161" s="145">
        <v>6000</v>
      </c>
      <c r="F161" s="145">
        <v>6000</v>
      </c>
      <c r="G161" s="145"/>
      <c r="H161" s="145"/>
      <c r="I161" s="145">
        <f>H161/D161*100</f>
        <v>0</v>
      </c>
      <c r="J161" s="145">
        <f t="shared" ref="J161" si="78">G161/E161*100</f>
        <v>0</v>
      </c>
      <c r="K161" s="145">
        <f t="shared" ref="K161" si="79">G161/F161*100</f>
        <v>0</v>
      </c>
    </row>
    <row r="162" spans="1:11" ht="60" x14ac:dyDescent="0.25">
      <c r="A162" s="193"/>
      <c r="B162" s="194"/>
      <c r="C162" s="155" t="s">
        <v>27</v>
      </c>
      <c r="D162" s="145"/>
      <c r="E162" s="145"/>
      <c r="F162" s="145"/>
      <c r="G162" s="145"/>
      <c r="H162" s="145"/>
      <c r="I162" s="145"/>
      <c r="J162" s="145"/>
      <c r="K162" s="145"/>
    </row>
    <row r="163" spans="1:11" ht="35.25" customHeight="1" x14ac:dyDescent="0.25">
      <c r="A163" s="193"/>
      <c r="B163" s="194"/>
      <c r="C163" s="155" t="s">
        <v>3</v>
      </c>
      <c r="D163" s="145"/>
      <c r="E163" s="145"/>
      <c r="F163" s="145"/>
      <c r="G163" s="145"/>
      <c r="H163" s="145"/>
      <c r="I163" s="145"/>
      <c r="J163" s="145"/>
      <c r="K163" s="145"/>
    </row>
    <row r="164" spans="1:11" ht="65.25" customHeight="1" x14ac:dyDescent="0.25">
      <c r="A164" s="193"/>
      <c r="B164" s="194"/>
      <c r="C164" s="155" t="s">
        <v>28</v>
      </c>
      <c r="D164" s="145"/>
      <c r="E164" s="145"/>
      <c r="F164" s="145"/>
      <c r="G164" s="145"/>
      <c r="H164" s="145"/>
      <c r="I164" s="145"/>
      <c r="J164" s="145"/>
      <c r="K164" s="145"/>
    </row>
    <row r="165" spans="1:11" ht="30" x14ac:dyDescent="0.25">
      <c r="A165" s="193"/>
      <c r="B165" s="194"/>
      <c r="C165" s="155" t="s">
        <v>6</v>
      </c>
      <c r="D165" s="145"/>
      <c r="E165" s="145"/>
      <c r="F165" s="145"/>
      <c r="G165" s="145"/>
      <c r="H165" s="145"/>
      <c r="I165" s="145"/>
      <c r="J165" s="145"/>
      <c r="K165" s="145"/>
    </row>
    <row r="166" spans="1:11" ht="30" customHeight="1" x14ac:dyDescent="0.25">
      <c r="A166" s="193"/>
      <c r="B166" s="194"/>
      <c r="C166" s="155" t="s">
        <v>4</v>
      </c>
      <c r="D166" s="145"/>
      <c r="E166" s="145"/>
      <c r="F166" s="145"/>
      <c r="G166" s="145"/>
      <c r="H166" s="145"/>
      <c r="I166" s="145"/>
      <c r="J166" s="145"/>
      <c r="K166" s="145"/>
    </row>
    <row r="167" spans="1:11" ht="30" customHeight="1" x14ac:dyDescent="0.25">
      <c r="A167" s="202" t="s">
        <v>396</v>
      </c>
      <c r="B167" s="194" t="s">
        <v>5</v>
      </c>
      <c r="C167" s="155" t="s">
        <v>1</v>
      </c>
      <c r="D167" s="145">
        <f>D168+D170+D172+D173</f>
        <v>50</v>
      </c>
      <c r="E167" s="145" t="s">
        <v>304</v>
      </c>
      <c r="F167" s="145" t="s">
        <v>304</v>
      </c>
      <c r="G167" s="145" t="s">
        <v>304</v>
      </c>
      <c r="H167" s="145">
        <f t="shared" ref="H167" si="80">H168+H170+H172+H173</f>
        <v>0</v>
      </c>
      <c r="I167" s="145">
        <f>H167/D167*100</f>
        <v>0</v>
      </c>
      <c r="J167" s="145" t="s">
        <v>304</v>
      </c>
      <c r="K167" s="145" t="s">
        <v>304</v>
      </c>
    </row>
    <row r="168" spans="1:11" ht="30" customHeight="1" x14ac:dyDescent="0.25">
      <c r="A168" s="209"/>
      <c r="B168" s="194"/>
      <c r="C168" s="155" t="s">
        <v>2</v>
      </c>
      <c r="D168" s="145">
        <v>50</v>
      </c>
      <c r="E168" s="145">
        <v>50</v>
      </c>
      <c r="F168" s="145">
        <v>50</v>
      </c>
      <c r="G168" s="145"/>
      <c r="H168" s="145"/>
      <c r="I168" s="145"/>
      <c r="J168" s="145"/>
      <c r="K168" s="145"/>
    </row>
    <row r="169" spans="1:11" ht="30" customHeight="1" x14ac:dyDescent="0.25">
      <c r="A169" s="209"/>
      <c r="B169" s="194"/>
      <c r="C169" s="155" t="s">
        <v>27</v>
      </c>
      <c r="D169" s="145"/>
      <c r="E169" s="145"/>
      <c r="F169" s="145"/>
      <c r="G169" s="145"/>
      <c r="H169" s="145"/>
      <c r="I169" s="145"/>
      <c r="J169" s="145"/>
      <c r="K169" s="145"/>
    </row>
    <row r="170" spans="1:11" ht="30" customHeight="1" x14ac:dyDescent="0.25">
      <c r="A170" s="209"/>
      <c r="B170" s="194"/>
      <c r="C170" s="155" t="s">
        <v>3</v>
      </c>
      <c r="D170" s="145"/>
      <c r="E170" s="145"/>
      <c r="F170" s="145"/>
      <c r="G170" s="145"/>
      <c r="H170" s="145"/>
      <c r="I170" s="145"/>
      <c r="J170" s="145"/>
      <c r="K170" s="145"/>
    </row>
    <row r="171" spans="1:11" ht="30" customHeight="1" x14ac:dyDescent="0.25">
      <c r="A171" s="209"/>
      <c r="B171" s="194"/>
      <c r="C171" s="155" t="s">
        <v>28</v>
      </c>
      <c r="D171" s="145"/>
      <c r="E171" s="145"/>
      <c r="F171" s="145"/>
      <c r="G171" s="145"/>
      <c r="H171" s="145"/>
      <c r="I171" s="145"/>
      <c r="J171" s="145"/>
      <c r="K171" s="145"/>
    </row>
    <row r="172" spans="1:11" ht="30" customHeight="1" x14ac:dyDescent="0.25">
      <c r="A172" s="209"/>
      <c r="B172" s="194"/>
      <c r="C172" s="155" t="s">
        <v>6</v>
      </c>
      <c r="D172" s="145"/>
      <c r="E172" s="145"/>
      <c r="F172" s="145"/>
      <c r="G172" s="145"/>
      <c r="H172" s="145"/>
      <c r="I172" s="145"/>
      <c r="J172" s="145"/>
      <c r="K172" s="145"/>
    </row>
    <row r="173" spans="1:11" ht="30" customHeight="1" x14ac:dyDescent="0.25">
      <c r="A173" s="210"/>
      <c r="B173" s="194"/>
      <c r="C173" s="155" t="s">
        <v>4</v>
      </c>
      <c r="D173" s="145"/>
      <c r="E173" s="145"/>
      <c r="F173" s="145"/>
      <c r="G173" s="145"/>
      <c r="H173" s="145"/>
      <c r="I173" s="145"/>
      <c r="J173" s="145"/>
      <c r="K173" s="145"/>
    </row>
    <row r="174" spans="1:11" ht="24" customHeight="1" x14ac:dyDescent="0.25">
      <c r="A174" s="193" t="s">
        <v>20</v>
      </c>
      <c r="B174" s="194" t="s">
        <v>25</v>
      </c>
      <c r="C174" s="155" t="s">
        <v>1</v>
      </c>
      <c r="D174" s="145">
        <f>D175+D177</f>
        <v>240</v>
      </c>
      <c r="E174" s="145">
        <f t="shared" ref="E174:F174" si="81">E175+E177</f>
        <v>240</v>
      </c>
      <c r="F174" s="145">
        <f t="shared" si="81"/>
        <v>240</v>
      </c>
      <c r="G174" s="145">
        <v>0</v>
      </c>
      <c r="H174" s="145">
        <v>0</v>
      </c>
      <c r="I174" s="145">
        <v>0</v>
      </c>
      <c r="J174" s="145">
        <v>0</v>
      </c>
      <c r="K174" s="145">
        <v>0</v>
      </c>
    </row>
    <row r="175" spans="1:11" ht="24" customHeight="1" x14ac:dyDescent="0.25">
      <c r="A175" s="193"/>
      <c r="B175" s="218"/>
      <c r="C175" s="155" t="s">
        <v>2</v>
      </c>
      <c r="D175" s="145">
        <v>240</v>
      </c>
      <c r="E175" s="145">
        <v>240</v>
      </c>
      <c r="F175" s="145">
        <v>240</v>
      </c>
      <c r="G175" s="145">
        <v>0</v>
      </c>
      <c r="H175" s="145">
        <v>0</v>
      </c>
      <c r="I175" s="145">
        <v>0</v>
      </c>
      <c r="J175" s="145">
        <v>0</v>
      </c>
      <c r="K175" s="145">
        <v>0</v>
      </c>
    </row>
    <row r="176" spans="1:11" ht="60" x14ac:dyDescent="0.25">
      <c r="A176" s="193"/>
      <c r="B176" s="218"/>
      <c r="C176" s="155" t="s">
        <v>27</v>
      </c>
      <c r="D176" s="145"/>
      <c r="E176" s="145"/>
      <c r="F176" s="145"/>
      <c r="G176" s="145"/>
      <c r="H176" s="145"/>
      <c r="I176" s="145"/>
      <c r="J176" s="145"/>
      <c r="K176" s="145"/>
    </row>
    <row r="177" spans="1:11" ht="31.5" customHeight="1" x14ac:dyDescent="0.25">
      <c r="A177" s="193"/>
      <c r="B177" s="218"/>
      <c r="C177" s="155" t="s">
        <v>3</v>
      </c>
      <c r="D177" s="145"/>
      <c r="E177" s="145"/>
      <c r="F177" s="145"/>
      <c r="G177" s="145"/>
      <c r="H177" s="145"/>
      <c r="I177" s="145"/>
      <c r="J177" s="145"/>
      <c r="K177" s="145"/>
    </row>
    <row r="178" spans="1:11" ht="65.25" customHeight="1" x14ac:dyDescent="0.25">
      <c r="A178" s="193"/>
      <c r="B178" s="218"/>
      <c r="C178" s="155" t="s">
        <v>28</v>
      </c>
      <c r="D178" s="145"/>
      <c r="E178" s="145"/>
      <c r="F178" s="145"/>
      <c r="G178" s="145"/>
      <c r="H178" s="145"/>
      <c r="I178" s="145"/>
      <c r="J178" s="145"/>
      <c r="K178" s="145"/>
    </row>
    <row r="179" spans="1:11" ht="31.5" customHeight="1" x14ac:dyDescent="0.25">
      <c r="A179" s="193"/>
      <c r="B179" s="218"/>
      <c r="C179" s="155" t="s">
        <v>6</v>
      </c>
      <c r="D179" s="145"/>
      <c r="E179" s="145"/>
      <c r="F179" s="145"/>
      <c r="G179" s="145"/>
      <c r="H179" s="145"/>
      <c r="I179" s="145"/>
      <c r="J179" s="145"/>
      <c r="K179" s="145"/>
    </row>
    <row r="180" spans="1:11" ht="30" customHeight="1" x14ac:dyDescent="0.25">
      <c r="A180" s="193"/>
      <c r="B180" s="218"/>
      <c r="C180" s="155" t="s">
        <v>4</v>
      </c>
      <c r="D180" s="145"/>
      <c r="E180" s="145"/>
      <c r="F180" s="145"/>
      <c r="G180" s="145"/>
      <c r="H180" s="145"/>
      <c r="I180" s="145"/>
      <c r="J180" s="145"/>
      <c r="K180" s="145"/>
    </row>
    <row r="181" spans="1:11" ht="24.75" customHeight="1" x14ac:dyDescent="0.25">
      <c r="A181" s="193" t="s">
        <v>21</v>
      </c>
      <c r="B181" s="194" t="s">
        <v>25</v>
      </c>
      <c r="C181" s="155" t="s">
        <v>1</v>
      </c>
      <c r="D181" s="145">
        <f>D182+D184</f>
        <v>235</v>
      </c>
      <c r="E181" s="145">
        <f t="shared" ref="E181" si="82">E182+E184</f>
        <v>235</v>
      </c>
      <c r="F181" s="145">
        <v>235</v>
      </c>
      <c r="G181" s="145">
        <v>0</v>
      </c>
      <c r="H181" s="145">
        <v>0</v>
      </c>
      <c r="I181" s="145">
        <v>0</v>
      </c>
      <c r="J181" s="145">
        <v>0</v>
      </c>
      <c r="K181" s="145">
        <v>0</v>
      </c>
    </row>
    <row r="182" spans="1:11" ht="24" customHeight="1" x14ac:dyDescent="0.25">
      <c r="A182" s="193"/>
      <c r="B182" s="218"/>
      <c r="C182" s="155" t="s">
        <v>2</v>
      </c>
      <c r="D182" s="145">
        <v>235</v>
      </c>
      <c r="E182" s="145">
        <v>235</v>
      </c>
      <c r="F182" s="145">
        <v>235</v>
      </c>
      <c r="G182" s="145">
        <v>0</v>
      </c>
      <c r="H182" s="145">
        <v>0</v>
      </c>
      <c r="I182" s="145">
        <v>0</v>
      </c>
      <c r="J182" s="145">
        <v>0</v>
      </c>
      <c r="K182" s="145">
        <v>0</v>
      </c>
    </row>
    <row r="183" spans="1:11" ht="60" x14ac:dyDescent="0.25">
      <c r="A183" s="193"/>
      <c r="B183" s="218"/>
      <c r="C183" s="155" t="s">
        <v>27</v>
      </c>
      <c r="D183" s="145"/>
      <c r="E183" s="145"/>
      <c r="F183" s="145"/>
      <c r="G183" s="145"/>
      <c r="H183" s="145"/>
      <c r="I183" s="145"/>
      <c r="J183" s="145"/>
      <c r="K183" s="145"/>
    </row>
    <row r="184" spans="1:11" ht="37.5" customHeight="1" x14ac:dyDescent="0.25">
      <c r="A184" s="193"/>
      <c r="B184" s="218"/>
      <c r="C184" s="155" t="s">
        <v>3</v>
      </c>
      <c r="D184" s="145"/>
      <c r="E184" s="145"/>
      <c r="F184" s="145"/>
      <c r="G184" s="145"/>
      <c r="H184" s="145"/>
      <c r="I184" s="145"/>
      <c r="J184" s="145"/>
      <c r="K184" s="145"/>
    </row>
    <row r="185" spans="1:11" ht="66.75" customHeight="1" x14ac:dyDescent="0.25">
      <c r="A185" s="193"/>
      <c r="B185" s="218"/>
      <c r="C185" s="155" t="s">
        <v>28</v>
      </c>
      <c r="D185" s="145"/>
      <c r="E185" s="145"/>
      <c r="F185" s="145"/>
      <c r="G185" s="145"/>
      <c r="H185" s="145"/>
      <c r="I185" s="145"/>
      <c r="J185" s="145"/>
      <c r="K185" s="145"/>
    </row>
    <row r="186" spans="1:11" ht="33" customHeight="1" x14ac:dyDescent="0.25">
      <c r="A186" s="193"/>
      <c r="B186" s="218"/>
      <c r="C186" s="155" t="s">
        <v>6</v>
      </c>
      <c r="D186" s="145"/>
      <c r="E186" s="145"/>
      <c r="F186" s="145"/>
      <c r="G186" s="145"/>
      <c r="H186" s="145"/>
      <c r="I186" s="145"/>
      <c r="J186" s="145"/>
      <c r="K186" s="145"/>
    </row>
    <row r="187" spans="1:11" ht="45" x14ac:dyDescent="0.25">
      <c r="A187" s="193"/>
      <c r="B187" s="218"/>
      <c r="C187" s="155" t="s">
        <v>4</v>
      </c>
      <c r="D187" s="145"/>
      <c r="E187" s="145"/>
      <c r="F187" s="145"/>
      <c r="G187" s="145"/>
      <c r="H187" s="145"/>
      <c r="I187" s="145"/>
      <c r="J187" s="145"/>
      <c r="K187" s="145"/>
    </row>
    <row r="188" spans="1:11" ht="22.5" customHeight="1" x14ac:dyDescent="0.25">
      <c r="A188" s="264" t="s">
        <v>107</v>
      </c>
      <c r="B188" s="194" t="s">
        <v>5</v>
      </c>
      <c r="C188" s="155" t="s">
        <v>1</v>
      </c>
      <c r="D188" s="145">
        <f>D189+D191+D193+D194</f>
        <v>8365.1999999999989</v>
      </c>
      <c r="E188" s="145" t="s">
        <v>304</v>
      </c>
      <c r="F188" s="145" t="s">
        <v>304</v>
      </c>
      <c r="G188" s="145" t="s">
        <v>304</v>
      </c>
      <c r="H188" s="145">
        <f t="shared" ref="H188" si="83">H189+H191</f>
        <v>2337.9</v>
      </c>
      <c r="I188" s="145">
        <f>H188/D188*100</f>
        <v>27.947927126667626</v>
      </c>
      <c r="J188" s="145" t="s">
        <v>304</v>
      </c>
      <c r="K188" s="145" t="s">
        <v>304</v>
      </c>
    </row>
    <row r="189" spans="1:11" ht="22.5" customHeight="1" x14ac:dyDescent="0.25">
      <c r="A189" s="193"/>
      <c r="B189" s="194"/>
      <c r="C189" s="155" t="s">
        <v>2</v>
      </c>
      <c r="D189" s="145">
        <v>418.3</v>
      </c>
      <c r="E189" s="145">
        <v>418.3</v>
      </c>
      <c r="F189" s="145">
        <v>376.4</v>
      </c>
      <c r="G189" s="145">
        <v>116.9</v>
      </c>
      <c r="H189" s="145">
        <v>116.9</v>
      </c>
      <c r="I189" s="145">
        <f>H189/D189*100</f>
        <v>27.946449916327992</v>
      </c>
      <c r="J189" s="145">
        <f t="shared" ref="J189:J192" si="84">G189/E189*100</f>
        <v>27.946449916327992</v>
      </c>
      <c r="K189" s="145">
        <f t="shared" ref="K189" si="85">G189/F189*100</f>
        <v>31.05738575982997</v>
      </c>
    </row>
    <row r="190" spans="1:11" ht="60" x14ac:dyDescent="0.25">
      <c r="A190" s="193"/>
      <c r="B190" s="194"/>
      <c r="C190" s="155" t="s">
        <v>27</v>
      </c>
      <c r="D190" s="145"/>
      <c r="E190" s="145">
        <v>418.3</v>
      </c>
      <c r="F190" s="145"/>
      <c r="G190" s="145">
        <v>116.9</v>
      </c>
      <c r="H190" s="145"/>
      <c r="I190" s="145"/>
      <c r="J190" s="145">
        <f t="shared" si="84"/>
        <v>27.946449916327992</v>
      </c>
      <c r="K190" s="145"/>
    </row>
    <row r="191" spans="1:11" ht="30" x14ac:dyDescent="0.25">
      <c r="A191" s="193"/>
      <c r="B191" s="194"/>
      <c r="C191" s="155" t="s">
        <v>3</v>
      </c>
      <c r="D191" s="145">
        <v>7946.9</v>
      </c>
      <c r="E191" s="145">
        <v>7946.9</v>
      </c>
      <c r="F191" s="145">
        <v>7946.9</v>
      </c>
      <c r="G191" s="145">
        <v>2221</v>
      </c>
      <c r="H191" s="145">
        <v>2221</v>
      </c>
      <c r="I191" s="145">
        <f>H191/D191*100</f>
        <v>27.94800488240698</v>
      </c>
      <c r="J191" s="145">
        <f t="shared" si="84"/>
        <v>27.94800488240698</v>
      </c>
      <c r="K191" s="145">
        <f t="shared" ref="K191" si="86">G191/F191*100</f>
        <v>27.94800488240698</v>
      </c>
    </row>
    <row r="192" spans="1:11" ht="66.75" customHeight="1" x14ac:dyDescent="0.25">
      <c r="A192" s="193"/>
      <c r="B192" s="194"/>
      <c r="C192" s="155" t="s">
        <v>28</v>
      </c>
      <c r="D192" s="145"/>
      <c r="E192" s="145">
        <v>7946.9</v>
      </c>
      <c r="F192" s="145"/>
      <c r="G192" s="145">
        <v>2221</v>
      </c>
      <c r="H192" s="145"/>
      <c r="I192" s="145"/>
      <c r="J192" s="145">
        <f t="shared" si="84"/>
        <v>27.94800488240698</v>
      </c>
      <c r="K192" s="145"/>
    </row>
    <row r="193" spans="1:11" ht="30" x14ac:dyDescent="0.25">
      <c r="A193" s="193"/>
      <c r="B193" s="194"/>
      <c r="C193" s="155" t="s">
        <v>6</v>
      </c>
      <c r="D193" s="145"/>
      <c r="E193" s="145"/>
      <c r="F193" s="145"/>
      <c r="G193" s="145"/>
      <c r="H193" s="145"/>
      <c r="I193" s="145"/>
      <c r="J193" s="145"/>
      <c r="K193" s="145"/>
    </row>
    <row r="194" spans="1:11" ht="45" x14ac:dyDescent="0.25">
      <c r="A194" s="193"/>
      <c r="B194" s="194"/>
      <c r="C194" s="155" t="s">
        <v>4</v>
      </c>
      <c r="D194" s="145"/>
      <c r="E194" s="145"/>
      <c r="F194" s="145"/>
      <c r="G194" s="145"/>
      <c r="H194" s="145"/>
      <c r="I194" s="145"/>
      <c r="J194" s="145"/>
      <c r="K194" s="145"/>
    </row>
    <row r="195" spans="1:11" ht="16.5" x14ac:dyDescent="0.25">
      <c r="A195" s="202" t="s">
        <v>108</v>
      </c>
      <c r="B195" s="194" t="s">
        <v>5</v>
      </c>
      <c r="C195" s="155" t="s">
        <v>1</v>
      </c>
      <c r="D195" s="145">
        <f>D196+D198+D200+D201</f>
        <v>827510.50000000012</v>
      </c>
      <c r="E195" s="145" t="s">
        <v>304</v>
      </c>
      <c r="F195" s="145" t="s">
        <v>304</v>
      </c>
      <c r="G195" s="145" t="s">
        <v>304</v>
      </c>
      <c r="H195" s="145">
        <f>H196+H198+H201</f>
        <v>212071.4</v>
      </c>
      <c r="I195" s="145">
        <f>H195/D195*100</f>
        <v>25.627638561685924</v>
      </c>
      <c r="J195" s="145" t="s">
        <v>304</v>
      </c>
      <c r="K195" s="145" t="s">
        <v>304</v>
      </c>
    </row>
    <row r="196" spans="1:11" ht="16.5" x14ac:dyDescent="0.25">
      <c r="A196" s="209"/>
      <c r="B196" s="194"/>
      <c r="C196" s="155" t="s">
        <v>2</v>
      </c>
      <c r="D196" s="145">
        <f>D203+D210+D217+D224+D231</f>
        <v>81616.3</v>
      </c>
      <c r="E196" s="145">
        <f>E203+E210+E217+E224+E231</f>
        <v>82391.599999999991</v>
      </c>
      <c r="F196" s="145">
        <f t="shared" ref="F196:H197" si="87">F203+F210+F217+F224+F231</f>
        <v>82391.599999999991</v>
      </c>
      <c r="G196" s="145">
        <f t="shared" si="87"/>
        <v>23327.9</v>
      </c>
      <c r="H196" s="145">
        <f t="shared" si="87"/>
        <v>23327.9</v>
      </c>
      <c r="I196" s="145">
        <f>H196/D196*100</f>
        <v>28.582403269935053</v>
      </c>
      <c r="J196" s="145">
        <f t="shared" ref="J196:J199" si="88">G196/E196*100</f>
        <v>28.313444574446915</v>
      </c>
      <c r="K196" s="145">
        <f t="shared" ref="K196" si="89">G196/F196*100</f>
        <v>28.313444574446915</v>
      </c>
    </row>
    <row r="197" spans="1:11" ht="60" x14ac:dyDescent="0.25">
      <c r="A197" s="209"/>
      <c r="B197" s="194"/>
      <c r="C197" s="155" t="s">
        <v>27</v>
      </c>
      <c r="D197" s="145">
        <f t="shared" ref="D197:H201" si="90">D204+D211+D218+D225+D232</f>
        <v>0</v>
      </c>
      <c r="E197" s="145">
        <f>E204+E211+E218+E225+E232</f>
        <v>82391.599999999991</v>
      </c>
      <c r="F197" s="145">
        <f t="shared" ref="F197" si="91">F204+F211+F218+F225+F232</f>
        <v>0</v>
      </c>
      <c r="G197" s="145">
        <f t="shared" si="87"/>
        <v>23327.9</v>
      </c>
      <c r="H197" s="145">
        <f t="shared" ref="E197:H201" si="92">H204++H211+H218+H225</f>
        <v>0</v>
      </c>
      <c r="I197" s="145"/>
      <c r="J197" s="145">
        <f t="shared" si="88"/>
        <v>28.313444574446915</v>
      </c>
      <c r="K197" s="145"/>
    </row>
    <row r="198" spans="1:11" ht="30" x14ac:dyDescent="0.25">
      <c r="A198" s="209"/>
      <c r="B198" s="194"/>
      <c r="C198" s="155" t="s">
        <v>3</v>
      </c>
      <c r="D198" s="145">
        <f t="shared" si="90"/>
        <v>660350.4</v>
      </c>
      <c r="E198" s="145">
        <f t="shared" si="90"/>
        <v>666622.99999999988</v>
      </c>
      <c r="F198" s="145">
        <f t="shared" si="90"/>
        <v>666622.99999999988</v>
      </c>
      <c r="G198" s="145">
        <f t="shared" si="90"/>
        <v>188743.5</v>
      </c>
      <c r="H198" s="145">
        <f t="shared" si="90"/>
        <v>188743.5</v>
      </c>
      <c r="I198" s="145">
        <f>H198/D198*100</f>
        <v>28.582325383614517</v>
      </c>
      <c r="J198" s="145">
        <f t="shared" si="88"/>
        <v>28.313379526358982</v>
      </c>
      <c r="K198" s="145">
        <f t="shared" ref="K198" si="93">G198/F198*100</f>
        <v>28.313379526358982</v>
      </c>
    </row>
    <row r="199" spans="1:11" ht="63" customHeight="1" x14ac:dyDescent="0.25">
      <c r="A199" s="209"/>
      <c r="B199" s="194"/>
      <c r="C199" s="155" t="s">
        <v>28</v>
      </c>
      <c r="D199" s="145">
        <f t="shared" si="90"/>
        <v>0</v>
      </c>
      <c r="E199" s="145">
        <f t="shared" si="90"/>
        <v>666622.99999999988</v>
      </c>
      <c r="F199" s="145">
        <f t="shared" si="92"/>
        <v>0</v>
      </c>
      <c r="G199" s="145">
        <f t="shared" si="90"/>
        <v>188743.5</v>
      </c>
      <c r="H199" s="145">
        <f t="shared" si="92"/>
        <v>0</v>
      </c>
      <c r="I199" s="145"/>
      <c r="J199" s="145">
        <f t="shared" si="88"/>
        <v>28.313379526358982</v>
      </c>
      <c r="K199" s="145"/>
    </row>
    <row r="200" spans="1:11" ht="30" x14ac:dyDescent="0.25">
      <c r="A200" s="209"/>
      <c r="B200" s="194"/>
      <c r="C200" s="155" t="s">
        <v>6</v>
      </c>
      <c r="D200" s="145">
        <f t="shared" si="90"/>
        <v>0</v>
      </c>
      <c r="E200" s="145">
        <f t="shared" si="92"/>
        <v>0</v>
      </c>
      <c r="F200" s="145">
        <f t="shared" si="92"/>
        <v>0</v>
      </c>
      <c r="G200" s="145">
        <f t="shared" si="92"/>
        <v>0</v>
      </c>
      <c r="H200" s="145">
        <f t="shared" si="92"/>
        <v>0</v>
      </c>
      <c r="I200" s="145"/>
      <c r="J200" s="145"/>
      <c r="K200" s="145"/>
    </row>
    <row r="201" spans="1:11" ht="45" x14ac:dyDescent="0.25">
      <c r="A201" s="210"/>
      <c r="B201" s="194"/>
      <c r="C201" s="155" t="s">
        <v>4</v>
      </c>
      <c r="D201" s="145">
        <f t="shared" si="90"/>
        <v>85543.8</v>
      </c>
      <c r="E201" s="145">
        <f t="shared" si="92"/>
        <v>0</v>
      </c>
      <c r="F201" s="145">
        <f t="shared" si="92"/>
        <v>0</v>
      </c>
      <c r="G201" s="145">
        <f t="shared" si="92"/>
        <v>0</v>
      </c>
      <c r="H201" s="145"/>
      <c r="I201" s="145">
        <f>H201/D201*100</f>
        <v>0</v>
      </c>
      <c r="J201" s="145"/>
      <c r="K201" s="145"/>
    </row>
    <row r="202" spans="1:11" ht="16.5" x14ac:dyDescent="0.25">
      <c r="A202" s="202" t="s">
        <v>109</v>
      </c>
      <c r="B202" s="194" t="s">
        <v>5</v>
      </c>
      <c r="C202" s="155" t="s">
        <v>1</v>
      </c>
      <c r="D202" s="145">
        <f>D203+D205+D207+D208</f>
        <v>459016.7</v>
      </c>
      <c r="E202" s="145" t="s">
        <v>304</v>
      </c>
      <c r="F202" s="145" t="s">
        <v>304</v>
      </c>
      <c r="G202" s="145" t="s">
        <v>304</v>
      </c>
      <c r="H202" s="145">
        <f t="shared" ref="H202" si="94">H203+H205</f>
        <v>28010.799999999999</v>
      </c>
      <c r="I202" s="145">
        <f>H202/D202*100</f>
        <v>6.1023487816456345</v>
      </c>
      <c r="J202" s="145" t="s">
        <v>304</v>
      </c>
      <c r="K202" s="145" t="s">
        <v>304</v>
      </c>
    </row>
    <row r="203" spans="1:11" ht="16.5" x14ac:dyDescent="0.25">
      <c r="A203" s="209"/>
      <c r="B203" s="194"/>
      <c r="C203" s="155" t="s">
        <v>2</v>
      </c>
      <c r="D203" s="145">
        <v>50491.8</v>
      </c>
      <c r="E203" s="145">
        <v>51223.5</v>
      </c>
      <c r="F203" s="145">
        <v>51223.5</v>
      </c>
      <c r="G203" s="145">
        <v>3081.2</v>
      </c>
      <c r="H203" s="145">
        <v>3081.2</v>
      </c>
      <c r="I203" s="145">
        <f>H203/D203*100</f>
        <v>6.1023770196348703</v>
      </c>
      <c r="J203" s="145">
        <f t="shared" ref="J203:J206" si="95">G203/E203*100</f>
        <v>6.0152078635782402</v>
      </c>
      <c r="K203" s="145">
        <f t="shared" ref="K203" si="96">G203/F203*100</f>
        <v>6.0152078635782402</v>
      </c>
    </row>
    <row r="204" spans="1:11" ht="60" x14ac:dyDescent="0.25">
      <c r="A204" s="209"/>
      <c r="B204" s="194"/>
      <c r="C204" s="155" t="s">
        <v>27</v>
      </c>
      <c r="D204" s="145"/>
      <c r="E204" s="145">
        <v>51223.5</v>
      </c>
      <c r="F204" s="145"/>
      <c r="G204" s="145">
        <v>3081.2</v>
      </c>
      <c r="H204" s="145"/>
      <c r="I204" s="145"/>
      <c r="J204" s="145">
        <f t="shared" si="95"/>
        <v>6.0152078635782402</v>
      </c>
      <c r="K204" s="145"/>
    </row>
    <row r="205" spans="1:11" ht="30" x14ac:dyDescent="0.25">
      <c r="A205" s="209"/>
      <c r="B205" s="194"/>
      <c r="C205" s="155" t="s">
        <v>3</v>
      </c>
      <c r="D205" s="145">
        <v>408524.9</v>
      </c>
      <c r="E205" s="145">
        <v>414445</v>
      </c>
      <c r="F205" s="145">
        <v>414445</v>
      </c>
      <c r="G205" s="145">
        <v>24929.599999999999</v>
      </c>
      <c r="H205" s="145">
        <v>24929.599999999999</v>
      </c>
      <c r="I205" s="145">
        <f>H205/D205*100</f>
        <v>6.1023452915599501</v>
      </c>
      <c r="J205" s="145">
        <f t="shared" si="95"/>
        <v>6.0151769233553303</v>
      </c>
      <c r="K205" s="145">
        <f t="shared" ref="K205" si="97">G205/F205*100</f>
        <v>6.0151769233553303</v>
      </c>
    </row>
    <row r="206" spans="1:11" ht="65.25" customHeight="1" x14ac:dyDescent="0.25">
      <c r="A206" s="209"/>
      <c r="B206" s="194"/>
      <c r="C206" s="155" t="s">
        <v>28</v>
      </c>
      <c r="D206" s="145"/>
      <c r="E206" s="145">
        <v>414445</v>
      </c>
      <c r="F206" s="145"/>
      <c r="G206" s="145">
        <v>24929.599999999999</v>
      </c>
      <c r="H206" s="145"/>
      <c r="I206" s="145"/>
      <c r="J206" s="145">
        <f t="shared" si="95"/>
        <v>6.0151769233553303</v>
      </c>
      <c r="K206" s="145"/>
    </row>
    <row r="207" spans="1:11" ht="30" x14ac:dyDescent="0.25">
      <c r="A207" s="209"/>
      <c r="B207" s="194"/>
      <c r="C207" s="155" t="s">
        <v>6</v>
      </c>
      <c r="D207" s="145"/>
      <c r="E207" s="145"/>
      <c r="F207" s="145"/>
      <c r="G207" s="145"/>
      <c r="H207" s="145"/>
      <c r="I207" s="145"/>
      <c r="J207" s="145"/>
      <c r="K207" s="145"/>
    </row>
    <row r="208" spans="1:11" ht="45" x14ac:dyDescent="0.25">
      <c r="A208" s="210"/>
      <c r="B208" s="194"/>
      <c r="C208" s="155" t="s">
        <v>4</v>
      </c>
      <c r="D208" s="145"/>
      <c r="E208" s="145"/>
      <c r="F208" s="145"/>
      <c r="G208" s="145"/>
      <c r="H208" s="145"/>
      <c r="I208" s="145"/>
      <c r="J208" s="145"/>
      <c r="K208" s="145"/>
    </row>
    <row r="209" spans="1:13" ht="16.5" x14ac:dyDescent="0.25">
      <c r="A209" s="202" t="s">
        <v>110</v>
      </c>
      <c r="B209" s="194" t="s">
        <v>5</v>
      </c>
      <c r="C209" s="155" t="s">
        <v>1</v>
      </c>
      <c r="D209" s="145">
        <f>D210+D212+D214+D215</f>
        <v>50561.8</v>
      </c>
      <c r="E209" s="145" t="s">
        <v>304</v>
      </c>
      <c r="F209" s="145" t="s">
        <v>304</v>
      </c>
      <c r="G209" s="145" t="s">
        <v>304</v>
      </c>
      <c r="H209" s="145">
        <f>H210+H212+H215</f>
        <v>14440</v>
      </c>
      <c r="I209" s="145">
        <f>H209/D209*100</f>
        <v>28.559109841817339</v>
      </c>
      <c r="J209" s="145" t="s">
        <v>304</v>
      </c>
      <c r="K209" s="145" t="s">
        <v>304</v>
      </c>
    </row>
    <row r="210" spans="1:13" ht="16.5" x14ac:dyDescent="0.25">
      <c r="A210" s="209"/>
      <c r="B210" s="194"/>
      <c r="C210" s="155" t="s">
        <v>2</v>
      </c>
      <c r="D210" s="145">
        <v>3337.1</v>
      </c>
      <c r="E210" s="145">
        <v>3337.1</v>
      </c>
      <c r="F210" s="145">
        <v>3337.1</v>
      </c>
      <c r="G210" s="145">
        <v>1588.4</v>
      </c>
      <c r="H210" s="145">
        <v>1588.4</v>
      </c>
      <c r="I210" s="145">
        <f>H210/D210*100</f>
        <v>47.598214018159481</v>
      </c>
      <c r="J210" s="145">
        <f t="shared" ref="J210:J213" si="98">G210/E210*100</f>
        <v>47.598214018159481</v>
      </c>
      <c r="K210" s="145">
        <f t="shared" ref="K210" si="99">G210/F210*100</f>
        <v>47.598214018159481</v>
      </c>
    </row>
    <row r="211" spans="1:13" ht="60" x14ac:dyDescent="0.25">
      <c r="A211" s="209"/>
      <c r="B211" s="194"/>
      <c r="C211" s="155" t="s">
        <v>27</v>
      </c>
      <c r="D211" s="145"/>
      <c r="E211" s="145">
        <v>3337.1</v>
      </c>
      <c r="F211" s="145"/>
      <c r="G211" s="145">
        <v>1588.4</v>
      </c>
      <c r="H211" s="145"/>
      <c r="I211" s="145"/>
      <c r="J211" s="145">
        <f t="shared" si="98"/>
        <v>47.598214018159481</v>
      </c>
      <c r="K211" s="145"/>
    </row>
    <row r="212" spans="1:13" ht="30" x14ac:dyDescent="0.25">
      <c r="A212" s="209"/>
      <c r="B212" s="194"/>
      <c r="C212" s="155" t="s">
        <v>3</v>
      </c>
      <c r="D212" s="145">
        <v>27000</v>
      </c>
      <c r="E212" s="145">
        <v>27000</v>
      </c>
      <c r="F212" s="145">
        <v>27000</v>
      </c>
      <c r="G212" s="145">
        <v>12851.6</v>
      </c>
      <c r="H212" s="145">
        <v>12851.6</v>
      </c>
      <c r="I212" s="145">
        <f>H212/D212*100</f>
        <v>47.598518518518517</v>
      </c>
      <c r="J212" s="145">
        <f t="shared" si="98"/>
        <v>47.598518518518517</v>
      </c>
      <c r="K212" s="145">
        <f t="shared" ref="K212" si="100">G212/F212*100</f>
        <v>47.598518518518517</v>
      </c>
    </row>
    <row r="213" spans="1:13" ht="66.75" customHeight="1" x14ac:dyDescent="0.25">
      <c r="A213" s="209"/>
      <c r="B213" s="194"/>
      <c r="C213" s="155" t="s">
        <v>28</v>
      </c>
      <c r="D213" s="145"/>
      <c r="E213" s="145">
        <v>27000</v>
      </c>
      <c r="F213" s="145"/>
      <c r="G213" s="145">
        <v>12851.6</v>
      </c>
      <c r="H213" s="145"/>
      <c r="I213" s="145"/>
      <c r="J213" s="145">
        <f t="shared" si="98"/>
        <v>47.598518518518517</v>
      </c>
      <c r="K213" s="145"/>
      <c r="M213" s="187"/>
    </row>
    <row r="214" spans="1:13" ht="30" x14ac:dyDescent="0.25">
      <c r="A214" s="209"/>
      <c r="B214" s="194"/>
      <c r="C214" s="155" t="s">
        <v>6</v>
      </c>
      <c r="D214" s="145"/>
      <c r="E214" s="145"/>
      <c r="F214" s="145"/>
      <c r="G214" s="145"/>
      <c r="H214" s="145"/>
      <c r="I214" s="145"/>
      <c r="J214" s="145"/>
      <c r="K214" s="145"/>
    </row>
    <row r="215" spans="1:13" ht="45" x14ac:dyDescent="0.25">
      <c r="A215" s="210"/>
      <c r="B215" s="194"/>
      <c r="C215" s="155" t="s">
        <v>4</v>
      </c>
      <c r="D215" s="145">
        <v>20224.7</v>
      </c>
      <c r="E215" s="145"/>
      <c r="F215" s="145"/>
      <c r="G215" s="145"/>
      <c r="H215" s="145"/>
      <c r="I215" s="145">
        <f>H215/D215*100</f>
        <v>0</v>
      </c>
      <c r="J215" s="145"/>
      <c r="K215" s="145"/>
    </row>
    <row r="216" spans="1:13" ht="16.5" x14ac:dyDescent="0.25">
      <c r="A216" s="202" t="s">
        <v>111</v>
      </c>
      <c r="B216" s="194" t="s">
        <v>5</v>
      </c>
      <c r="C216" s="155" t="s">
        <v>1</v>
      </c>
      <c r="D216" s="145">
        <f>D217+D219+D221+D222</f>
        <v>135352.29999999999</v>
      </c>
      <c r="E216" s="145" t="s">
        <v>304</v>
      </c>
      <c r="F216" s="145" t="s">
        <v>304</v>
      </c>
      <c r="G216" s="145" t="s">
        <v>304</v>
      </c>
      <c r="H216" s="145">
        <f t="shared" ref="H216" si="101">H217+H219</f>
        <v>135423.70000000001</v>
      </c>
      <c r="I216" s="145">
        <f>H216/D216*100</f>
        <v>100.05275122772204</v>
      </c>
      <c r="J216" s="145" t="s">
        <v>304</v>
      </c>
      <c r="K216" s="145" t="s">
        <v>304</v>
      </c>
    </row>
    <row r="217" spans="1:13" ht="16.5" x14ac:dyDescent="0.25">
      <c r="A217" s="209"/>
      <c r="B217" s="194"/>
      <c r="C217" s="155" t="s">
        <v>2</v>
      </c>
      <c r="D217" s="145">
        <v>14888.8</v>
      </c>
      <c r="E217" s="145">
        <v>14896.6</v>
      </c>
      <c r="F217" s="145">
        <v>14896.6</v>
      </c>
      <c r="G217" s="145">
        <v>14896.6</v>
      </c>
      <c r="H217" s="145">
        <v>14896.6</v>
      </c>
      <c r="I217" s="145">
        <f>H217/D217*100</f>
        <v>100.0523883724679</v>
      </c>
      <c r="J217" s="145">
        <f t="shared" ref="J217:J220" si="102">G217/E217*100</f>
        <v>100</v>
      </c>
      <c r="K217" s="145">
        <f t="shared" ref="K217" si="103">G217/F217*100</f>
        <v>100</v>
      </c>
    </row>
    <row r="218" spans="1:13" ht="60" x14ac:dyDescent="0.25">
      <c r="A218" s="209"/>
      <c r="B218" s="194"/>
      <c r="C218" s="155" t="s">
        <v>27</v>
      </c>
      <c r="D218" s="145"/>
      <c r="E218" s="145">
        <v>14896.6</v>
      </c>
      <c r="F218" s="145"/>
      <c r="G218" s="145">
        <v>14896.6</v>
      </c>
      <c r="H218" s="145"/>
      <c r="I218" s="145"/>
      <c r="J218" s="145">
        <f t="shared" si="102"/>
        <v>100</v>
      </c>
      <c r="K218" s="145"/>
    </row>
    <row r="219" spans="1:13" ht="30" x14ac:dyDescent="0.25">
      <c r="A219" s="209"/>
      <c r="B219" s="194"/>
      <c r="C219" s="155" t="s">
        <v>3</v>
      </c>
      <c r="D219" s="145">
        <v>120463.5</v>
      </c>
      <c r="E219" s="145">
        <v>120527.1</v>
      </c>
      <c r="F219" s="145">
        <v>120527.1</v>
      </c>
      <c r="G219" s="145">
        <v>120527.1</v>
      </c>
      <c r="H219" s="145">
        <v>120527.1</v>
      </c>
      <c r="I219" s="145">
        <f>H219/D219*100</f>
        <v>100.0527960751597</v>
      </c>
      <c r="J219" s="145">
        <f t="shared" si="102"/>
        <v>100</v>
      </c>
      <c r="K219" s="145">
        <f t="shared" ref="K219" si="104">G219/F219*100</f>
        <v>100</v>
      </c>
    </row>
    <row r="220" spans="1:13" ht="66.75" customHeight="1" x14ac:dyDescent="0.25">
      <c r="A220" s="209"/>
      <c r="B220" s="194"/>
      <c r="C220" s="155" t="s">
        <v>28</v>
      </c>
      <c r="D220" s="145"/>
      <c r="E220" s="145">
        <v>120527.1</v>
      </c>
      <c r="F220" s="145"/>
      <c r="G220" s="145">
        <v>120527.1</v>
      </c>
      <c r="H220" s="145"/>
      <c r="I220" s="145"/>
      <c r="J220" s="145">
        <f t="shared" si="102"/>
        <v>100</v>
      </c>
      <c r="K220" s="145"/>
    </row>
    <row r="221" spans="1:13" ht="30" x14ac:dyDescent="0.25">
      <c r="A221" s="209"/>
      <c r="B221" s="194"/>
      <c r="C221" s="155" t="s">
        <v>6</v>
      </c>
      <c r="D221" s="145"/>
      <c r="E221" s="145"/>
      <c r="F221" s="145"/>
      <c r="G221" s="145"/>
      <c r="H221" s="145"/>
      <c r="I221" s="145"/>
      <c r="J221" s="145"/>
      <c r="K221" s="145"/>
    </row>
    <row r="222" spans="1:13" ht="45" x14ac:dyDescent="0.25">
      <c r="A222" s="210"/>
      <c r="B222" s="194"/>
      <c r="C222" s="155" t="s">
        <v>4</v>
      </c>
      <c r="D222" s="145"/>
      <c r="E222" s="145"/>
      <c r="F222" s="145"/>
      <c r="G222" s="145"/>
      <c r="H222" s="145"/>
      <c r="I222" s="145"/>
      <c r="J222" s="145"/>
      <c r="K222" s="145"/>
    </row>
    <row r="223" spans="1:13" ht="16.5" x14ac:dyDescent="0.25">
      <c r="A223" s="202" t="s">
        <v>112</v>
      </c>
      <c r="B223" s="194" t="s">
        <v>5</v>
      </c>
      <c r="C223" s="155" t="s">
        <v>1</v>
      </c>
      <c r="D223" s="145">
        <f>D224+D226+D228+D229</f>
        <v>148453.9</v>
      </c>
      <c r="E223" s="145" t="s">
        <v>304</v>
      </c>
      <c r="F223" s="145" t="s">
        <v>304</v>
      </c>
      <c r="G223" s="145" t="s">
        <v>304</v>
      </c>
      <c r="H223" s="145">
        <f>H224+H226+H229</f>
        <v>0</v>
      </c>
      <c r="I223" s="145">
        <f>H223/D223*100</f>
        <v>0</v>
      </c>
      <c r="J223" s="145" t="s">
        <v>304</v>
      </c>
      <c r="K223" s="145" t="s">
        <v>304</v>
      </c>
    </row>
    <row r="224" spans="1:13" ht="16.5" x14ac:dyDescent="0.25">
      <c r="A224" s="209"/>
      <c r="B224" s="194"/>
      <c r="C224" s="155" t="s">
        <v>2</v>
      </c>
      <c r="D224" s="145">
        <v>9144.7999999999993</v>
      </c>
      <c r="E224" s="145">
        <v>9172.7000000000007</v>
      </c>
      <c r="F224" s="145">
        <v>9172.7000000000007</v>
      </c>
      <c r="G224" s="145"/>
      <c r="H224" s="145"/>
      <c r="I224" s="145">
        <f>H224/D224*100</f>
        <v>0</v>
      </c>
      <c r="J224" s="145">
        <f t="shared" ref="J224:J234" si="105">G224/E224*100</f>
        <v>0</v>
      </c>
      <c r="K224" s="145">
        <f t="shared" ref="K224" si="106">G224/F224*100</f>
        <v>0</v>
      </c>
    </row>
    <row r="225" spans="1:11" ht="60" x14ac:dyDescent="0.25">
      <c r="A225" s="209"/>
      <c r="B225" s="194"/>
      <c r="C225" s="155" t="s">
        <v>27</v>
      </c>
      <c r="D225" s="145"/>
      <c r="E225" s="145">
        <v>9172.7000000000007</v>
      </c>
      <c r="F225" s="145"/>
      <c r="G225" s="145"/>
      <c r="H225" s="145"/>
      <c r="I225" s="145"/>
      <c r="J225" s="145">
        <f t="shared" si="105"/>
        <v>0</v>
      </c>
      <c r="K225" s="145"/>
    </row>
    <row r="226" spans="1:11" ht="30" x14ac:dyDescent="0.25">
      <c r="A226" s="209"/>
      <c r="B226" s="194"/>
      <c r="C226" s="155" t="s">
        <v>3</v>
      </c>
      <c r="D226" s="145">
        <v>73990</v>
      </c>
      <c r="E226" s="145">
        <v>74215.7</v>
      </c>
      <c r="F226" s="145">
        <v>74215.7</v>
      </c>
      <c r="G226" s="145"/>
      <c r="H226" s="145"/>
      <c r="I226" s="145">
        <f>H226/D226*100</f>
        <v>0</v>
      </c>
      <c r="J226" s="145">
        <f t="shared" si="105"/>
        <v>0</v>
      </c>
      <c r="K226" s="145">
        <f t="shared" ref="K226:K233" si="107">G226/F226*100</f>
        <v>0</v>
      </c>
    </row>
    <row r="227" spans="1:11" ht="66.75" customHeight="1" x14ac:dyDescent="0.25">
      <c r="A227" s="209"/>
      <c r="B227" s="194"/>
      <c r="C227" s="155" t="s">
        <v>28</v>
      </c>
      <c r="D227" s="145"/>
      <c r="E227" s="145">
        <v>74215.7</v>
      </c>
      <c r="F227" s="145"/>
      <c r="G227" s="145"/>
      <c r="H227" s="145"/>
      <c r="I227" s="145"/>
      <c r="J227" s="145">
        <f t="shared" si="105"/>
        <v>0</v>
      </c>
      <c r="K227" s="145"/>
    </row>
    <row r="228" spans="1:11" ht="30" x14ac:dyDescent="0.25">
      <c r="A228" s="209"/>
      <c r="B228" s="194"/>
      <c r="C228" s="155" t="s">
        <v>6</v>
      </c>
      <c r="D228" s="145"/>
      <c r="E228" s="145"/>
      <c r="F228" s="145"/>
      <c r="G228" s="145"/>
      <c r="H228" s="145"/>
      <c r="I228" s="145"/>
      <c r="J228" s="145"/>
      <c r="K228" s="145"/>
    </row>
    <row r="229" spans="1:11" ht="45" x14ac:dyDescent="0.25">
      <c r="A229" s="210"/>
      <c r="B229" s="194"/>
      <c r="C229" s="155" t="s">
        <v>4</v>
      </c>
      <c r="D229" s="145">
        <v>65319.1</v>
      </c>
      <c r="E229" s="145"/>
      <c r="F229" s="145"/>
      <c r="G229" s="145"/>
      <c r="H229" s="145"/>
      <c r="I229" s="145">
        <f>H229/D229*100</f>
        <v>0</v>
      </c>
      <c r="J229" s="145"/>
      <c r="K229" s="145"/>
    </row>
    <row r="230" spans="1:11" ht="16.5" x14ac:dyDescent="0.25">
      <c r="A230" s="202" t="s">
        <v>397</v>
      </c>
      <c r="B230" s="194" t="s">
        <v>5</v>
      </c>
      <c r="C230" s="155" t="s">
        <v>1</v>
      </c>
      <c r="D230" s="145">
        <f>D231+D233+D235+D236</f>
        <v>34125.800000000003</v>
      </c>
      <c r="E230" s="145" t="s">
        <v>304</v>
      </c>
      <c r="F230" s="145" t="s">
        <v>304</v>
      </c>
      <c r="G230" s="145" t="s">
        <v>304</v>
      </c>
      <c r="H230" s="145">
        <f>H231+H233+H236</f>
        <v>34196.9</v>
      </c>
      <c r="I230" s="145">
        <f>H230/D230*100</f>
        <v>100.2083467640319</v>
      </c>
      <c r="J230" s="145"/>
      <c r="K230" s="145"/>
    </row>
    <row r="231" spans="1:11" ht="16.5" x14ac:dyDescent="0.25">
      <c r="A231" s="209"/>
      <c r="B231" s="194"/>
      <c r="C231" s="155" t="s">
        <v>2</v>
      </c>
      <c r="D231" s="145">
        <v>3753.8</v>
      </c>
      <c r="E231" s="145">
        <v>3761.7</v>
      </c>
      <c r="F231" s="145">
        <v>3761.7</v>
      </c>
      <c r="G231" s="145">
        <v>3761.7</v>
      </c>
      <c r="H231" s="145">
        <v>3761.7</v>
      </c>
      <c r="I231" s="145">
        <f t="shared" ref="I231:I233" si="108">H231/D231*100</f>
        <v>100.21045340721402</v>
      </c>
      <c r="J231" s="145">
        <f t="shared" si="105"/>
        <v>100</v>
      </c>
      <c r="K231" s="145">
        <f t="shared" si="107"/>
        <v>100</v>
      </c>
    </row>
    <row r="232" spans="1:11" ht="60" x14ac:dyDescent="0.25">
      <c r="A232" s="209"/>
      <c r="B232" s="194"/>
      <c r="C232" s="155" t="s">
        <v>27</v>
      </c>
      <c r="D232" s="145"/>
      <c r="E232" s="145">
        <v>3761.7</v>
      </c>
      <c r="F232" s="145"/>
      <c r="G232" s="145">
        <v>3761.7</v>
      </c>
      <c r="H232" s="145"/>
      <c r="I232" s="145"/>
      <c r="J232" s="145">
        <f t="shared" si="105"/>
        <v>100</v>
      </c>
      <c r="K232" s="145"/>
    </row>
    <row r="233" spans="1:11" ht="30" x14ac:dyDescent="0.25">
      <c r="A233" s="209"/>
      <c r="B233" s="194"/>
      <c r="C233" s="155" t="s">
        <v>3</v>
      </c>
      <c r="D233" s="145">
        <v>30372</v>
      </c>
      <c r="E233" s="145">
        <v>30435.200000000001</v>
      </c>
      <c r="F233" s="145">
        <v>30435.200000000001</v>
      </c>
      <c r="G233" s="145">
        <v>30435.200000000001</v>
      </c>
      <c r="H233" s="145">
        <v>30435.200000000001</v>
      </c>
      <c r="I233" s="145">
        <f t="shared" si="108"/>
        <v>100.20808639536416</v>
      </c>
      <c r="J233" s="145">
        <f t="shared" si="105"/>
        <v>100</v>
      </c>
      <c r="K233" s="145">
        <f t="shared" si="107"/>
        <v>100</v>
      </c>
    </row>
    <row r="234" spans="1:11" ht="67.5" customHeight="1" x14ac:dyDescent="0.25">
      <c r="A234" s="209"/>
      <c r="B234" s="194"/>
      <c r="C234" s="155" t="s">
        <v>28</v>
      </c>
      <c r="D234" s="145"/>
      <c r="E234" s="145">
        <v>30435.200000000001</v>
      </c>
      <c r="F234" s="145"/>
      <c r="G234" s="145">
        <v>30435.200000000001</v>
      </c>
      <c r="H234" s="145"/>
      <c r="I234" s="145"/>
      <c r="J234" s="145">
        <f t="shared" si="105"/>
        <v>100</v>
      </c>
      <c r="K234" s="145"/>
    </row>
    <row r="235" spans="1:11" ht="30" x14ac:dyDescent="0.25">
      <c r="A235" s="209"/>
      <c r="B235" s="194"/>
      <c r="C235" s="155" t="s">
        <v>6</v>
      </c>
      <c r="D235" s="145"/>
      <c r="E235" s="145"/>
      <c r="F235" s="145"/>
      <c r="G235" s="145"/>
      <c r="H235" s="145"/>
      <c r="I235" s="145"/>
      <c r="J235" s="145"/>
      <c r="K235" s="145"/>
    </row>
    <row r="236" spans="1:11" ht="45" x14ac:dyDescent="0.25">
      <c r="A236" s="210"/>
      <c r="B236" s="194"/>
      <c r="C236" s="155" t="s">
        <v>4</v>
      </c>
      <c r="D236" s="145"/>
      <c r="E236" s="145"/>
      <c r="F236" s="145"/>
      <c r="G236" s="145"/>
      <c r="H236" s="145"/>
      <c r="I236" s="145"/>
      <c r="J236" s="145"/>
      <c r="K236" s="145"/>
    </row>
    <row r="237" spans="1:11" ht="16.5" x14ac:dyDescent="0.25">
      <c r="A237" s="202" t="s">
        <v>73</v>
      </c>
      <c r="B237" s="194" t="s">
        <v>5</v>
      </c>
      <c r="C237" s="155" t="s">
        <v>1</v>
      </c>
      <c r="D237" s="145">
        <f>D238+D240+D242+D243</f>
        <v>582182.9</v>
      </c>
      <c r="E237" s="145" t="s">
        <v>304</v>
      </c>
      <c r="F237" s="145" t="s">
        <v>304</v>
      </c>
      <c r="G237" s="145" t="s">
        <v>304</v>
      </c>
      <c r="H237" s="145">
        <f>H238+H240+H243</f>
        <v>452632.19999999995</v>
      </c>
      <c r="I237" s="145">
        <f>H237/D237*100</f>
        <v>77.747422674214576</v>
      </c>
      <c r="J237" s="145" t="s">
        <v>304</v>
      </c>
      <c r="K237" s="145" t="s">
        <v>304</v>
      </c>
    </row>
    <row r="238" spans="1:11" ht="16.5" x14ac:dyDescent="0.25">
      <c r="A238" s="209"/>
      <c r="B238" s="194"/>
      <c r="C238" s="155" t="s">
        <v>2</v>
      </c>
      <c r="D238" s="145">
        <f>D245+D252+D259+D266+D273+D280+D287</f>
        <v>64040.100000000006</v>
      </c>
      <c r="E238" s="145">
        <f>E245+E252+E259+E266+E273+E280+E287</f>
        <v>64040.100000000006</v>
      </c>
      <c r="F238" s="145">
        <f t="shared" ref="F238:H239" si="109">F245+F252+F259+F266+F273+F280+F287</f>
        <v>63102.5</v>
      </c>
      <c r="G238" s="145">
        <f t="shared" si="109"/>
        <v>49774.7</v>
      </c>
      <c r="H238" s="145">
        <f t="shared" si="109"/>
        <v>49789.599999999999</v>
      </c>
      <c r="I238" s="145">
        <f t="shared" ref="I238:I240" si="110">H238/D238*100</f>
        <v>77.747536309281202</v>
      </c>
      <c r="J238" s="145">
        <f t="shared" ref="J238:J241" si="111">G238/E238*100</f>
        <v>77.724269637305369</v>
      </c>
      <c r="K238" s="145"/>
    </row>
    <row r="239" spans="1:11" ht="60" x14ac:dyDescent="0.25">
      <c r="A239" s="209"/>
      <c r="B239" s="194"/>
      <c r="C239" s="155" t="s">
        <v>27</v>
      </c>
      <c r="D239" s="145"/>
      <c r="E239" s="145">
        <f>E246+E253+E260+E267+E274+E281+E288</f>
        <v>64040.100000000006</v>
      </c>
      <c r="F239" s="145"/>
      <c r="G239" s="145">
        <f t="shared" si="109"/>
        <v>49774.7</v>
      </c>
      <c r="H239" s="145"/>
      <c r="I239" s="145"/>
      <c r="J239" s="145">
        <f t="shared" si="111"/>
        <v>77.724269637305369</v>
      </c>
      <c r="K239" s="145"/>
    </row>
    <row r="240" spans="1:11" ht="30" x14ac:dyDescent="0.25">
      <c r="A240" s="209"/>
      <c r="B240" s="194"/>
      <c r="C240" s="155" t="s">
        <v>3</v>
      </c>
      <c r="D240" s="145">
        <f t="shared" ref="D240:H241" si="112">D247+D254+D261+D268+D275+D282+D289</f>
        <v>518142.80000000005</v>
      </c>
      <c r="E240" s="145">
        <f t="shared" si="112"/>
        <v>518142.80000000005</v>
      </c>
      <c r="F240" s="145">
        <f t="shared" si="112"/>
        <v>518142.80000000005</v>
      </c>
      <c r="G240" s="145">
        <f t="shared" si="112"/>
        <v>402722.3</v>
      </c>
      <c r="H240" s="145">
        <f t="shared" si="112"/>
        <v>402842.6</v>
      </c>
      <c r="I240" s="145">
        <f t="shared" si="110"/>
        <v>77.747408629435739</v>
      </c>
      <c r="J240" s="145">
        <f t="shared" si="111"/>
        <v>77.72419109172219</v>
      </c>
      <c r="K240" s="145"/>
    </row>
    <row r="241" spans="1:11" ht="66" customHeight="1" x14ac:dyDescent="0.25">
      <c r="A241" s="209"/>
      <c r="B241" s="194"/>
      <c r="C241" s="155" t="s">
        <v>28</v>
      </c>
      <c r="D241" s="145"/>
      <c r="E241" s="145">
        <f t="shared" si="112"/>
        <v>518142.80000000005</v>
      </c>
      <c r="F241" s="145"/>
      <c r="G241" s="145">
        <f t="shared" si="112"/>
        <v>402722.3</v>
      </c>
      <c r="H241" s="145"/>
      <c r="I241" s="145"/>
      <c r="J241" s="145">
        <f t="shared" si="111"/>
        <v>77.72419109172219</v>
      </c>
      <c r="K241" s="145"/>
    </row>
    <row r="242" spans="1:11" ht="30" x14ac:dyDescent="0.25">
      <c r="A242" s="209"/>
      <c r="B242" s="194"/>
      <c r="C242" s="155" t="s">
        <v>6</v>
      </c>
      <c r="D242" s="145"/>
      <c r="E242" s="145"/>
      <c r="F242" s="145"/>
      <c r="G242" s="145"/>
      <c r="H242" s="145"/>
      <c r="I242" s="145"/>
      <c r="J242" s="145"/>
      <c r="K242" s="145"/>
    </row>
    <row r="243" spans="1:11" ht="45" x14ac:dyDescent="0.25">
      <c r="A243" s="210"/>
      <c r="B243" s="194"/>
      <c r="C243" s="155" t="s">
        <v>4</v>
      </c>
      <c r="D243" s="145"/>
      <c r="E243" s="145"/>
      <c r="F243" s="145"/>
      <c r="G243" s="145"/>
      <c r="H243" s="145"/>
      <c r="I243" s="145"/>
      <c r="J243" s="145"/>
      <c r="K243" s="145"/>
    </row>
    <row r="244" spans="1:11" ht="16.5" x14ac:dyDescent="0.25">
      <c r="A244" s="202" t="s">
        <v>74</v>
      </c>
      <c r="B244" s="194" t="s">
        <v>5</v>
      </c>
      <c r="C244" s="155" t="s">
        <v>1</v>
      </c>
      <c r="D244" s="145">
        <f>D245+D247+D249+D250</f>
        <v>91011.199999999997</v>
      </c>
      <c r="E244" s="145" t="s">
        <v>304</v>
      </c>
      <c r="F244" s="145" t="s">
        <v>304</v>
      </c>
      <c r="G244" s="145" t="s">
        <v>304</v>
      </c>
      <c r="H244" s="145">
        <f t="shared" ref="H244" si="113">H245+H247</f>
        <v>72890.2</v>
      </c>
      <c r="I244" s="145">
        <f>H244/D244*100</f>
        <v>80.089263738968384</v>
      </c>
      <c r="J244" s="145" t="s">
        <v>304</v>
      </c>
      <c r="K244" s="145" t="s">
        <v>304</v>
      </c>
    </row>
    <row r="245" spans="1:11" ht="16.5" x14ac:dyDescent="0.25">
      <c r="A245" s="209"/>
      <c r="B245" s="194"/>
      <c r="C245" s="155" t="s">
        <v>2</v>
      </c>
      <c r="D245" s="145">
        <v>10011.200000000001</v>
      </c>
      <c r="E245" s="145">
        <v>10011.200000000001</v>
      </c>
      <c r="F245" s="145">
        <v>10011.200000000001</v>
      </c>
      <c r="G245" s="145">
        <v>8017.9</v>
      </c>
      <c r="H245" s="145">
        <v>8017.9</v>
      </c>
      <c r="I245" s="145">
        <f>H245/D245*100</f>
        <v>80.089299984017899</v>
      </c>
      <c r="J245" s="145">
        <f t="shared" ref="J245:J248" si="114">G245/E245*100</f>
        <v>80.089299984017899</v>
      </c>
      <c r="K245" s="145">
        <f t="shared" ref="K245" si="115">G245/F245*100</f>
        <v>80.089299984017899</v>
      </c>
    </row>
    <row r="246" spans="1:11" ht="60" x14ac:dyDescent="0.25">
      <c r="A246" s="209"/>
      <c r="B246" s="194"/>
      <c r="C246" s="155" t="s">
        <v>27</v>
      </c>
      <c r="D246" s="145"/>
      <c r="E246" s="145">
        <v>10011.200000000001</v>
      </c>
      <c r="F246" s="145"/>
      <c r="G246" s="145">
        <v>8017.9</v>
      </c>
      <c r="H246" s="145"/>
      <c r="I246" s="145"/>
      <c r="J246" s="145">
        <f t="shared" si="114"/>
        <v>80.089299984017899</v>
      </c>
      <c r="K246" s="145"/>
    </row>
    <row r="247" spans="1:11" ht="30" x14ac:dyDescent="0.25">
      <c r="A247" s="209"/>
      <c r="B247" s="194"/>
      <c r="C247" s="155" t="s">
        <v>3</v>
      </c>
      <c r="D247" s="145">
        <v>81000</v>
      </c>
      <c r="E247" s="145">
        <v>81000</v>
      </c>
      <c r="F247" s="145">
        <v>81000</v>
      </c>
      <c r="G247" s="145">
        <v>64872.3</v>
      </c>
      <c r="H247" s="145">
        <v>64872.3</v>
      </c>
      <c r="I247" s="145">
        <f>H247/D247*100</f>
        <v>80.089259259259265</v>
      </c>
      <c r="J247" s="145">
        <f t="shared" si="114"/>
        <v>80.089259259259265</v>
      </c>
      <c r="K247" s="145">
        <f t="shared" ref="K247" si="116">G247/F247*100</f>
        <v>80.089259259259265</v>
      </c>
    </row>
    <row r="248" spans="1:11" ht="65.25" customHeight="1" x14ac:dyDescent="0.25">
      <c r="A248" s="209"/>
      <c r="B248" s="194"/>
      <c r="C248" s="155" t="s">
        <v>28</v>
      </c>
      <c r="D248" s="145"/>
      <c r="E248" s="145">
        <v>81000</v>
      </c>
      <c r="F248" s="145"/>
      <c r="G248" s="145">
        <v>64872.3</v>
      </c>
      <c r="H248" s="145"/>
      <c r="I248" s="145"/>
      <c r="J248" s="145">
        <f t="shared" si="114"/>
        <v>80.089259259259265</v>
      </c>
      <c r="K248" s="145"/>
    </row>
    <row r="249" spans="1:11" ht="30" x14ac:dyDescent="0.25">
      <c r="A249" s="209"/>
      <c r="B249" s="194"/>
      <c r="C249" s="155" t="s">
        <v>6</v>
      </c>
      <c r="D249" s="145"/>
      <c r="E249" s="145"/>
      <c r="F249" s="145"/>
      <c r="G249" s="145"/>
      <c r="H249" s="145"/>
      <c r="I249" s="145"/>
      <c r="J249" s="145"/>
      <c r="K249" s="145"/>
    </row>
    <row r="250" spans="1:11" ht="45" x14ac:dyDescent="0.25">
      <c r="A250" s="210"/>
      <c r="B250" s="194"/>
      <c r="C250" s="155" t="s">
        <v>4</v>
      </c>
      <c r="D250" s="145"/>
      <c r="E250" s="145"/>
      <c r="F250" s="145"/>
      <c r="G250" s="145"/>
      <c r="H250" s="145"/>
      <c r="I250" s="145"/>
      <c r="J250" s="145"/>
      <c r="K250" s="145"/>
    </row>
    <row r="251" spans="1:11" ht="16.5" x14ac:dyDescent="0.25">
      <c r="A251" s="202" t="s">
        <v>308</v>
      </c>
      <c r="B251" s="194" t="s">
        <v>5</v>
      </c>
      <c r="C251" s="155" t="s">
        <v>1</v>
      </c>
      <c r="D251" s="145">
        <f>D252+D254+D256+D257</f>
        <v>1516.9</v>
      </c>
      <c r="E251" s="145" t="s">
        <v>304</v>
      </c>
      <c r="F251" s="145" t="s">
        <v>304</v>
      </c>
      <c r="G251" s="145" t="s">
        <v>304</v>
      </c>
      <c r="H251" s="145">
        <f t="shared" ref="H251" si="117">H252+H254</f>
        <v>0</v>
      </c>
      <c r="I251" s="145">
        <f>H251/D251*100</f>
        <v>0</v>
      </c>
      <c r="J251" s="145" t="s">
        <v>304</v>
      </c>
      <c r="K251" s="145" t="s">
        <v>304</v>
      </c>
    </row>
    <row r="252" spans="1:11" ht="16.5" x14ac:dyDescent="0.25">
      <c r="A252" s="209"/>
      <c r="B252" s="194"/>
      <c r="C252" s="155" t="s">
        <v>2</v>
      </c>
      <c r="D252" s="145">
        <v>166.9</v>
      </c>
      <c r="E252" s="145">
        <v>166.9</v>
      </c>
      <c r="F252" s="145">
        <v>166.9</v>
      </c>
      <c r="G252" s="145"/>
      <c r="H252" s="145"/>
      <c r="I252" s="145">
        <f>H252/D252*100</f>
        <v>0</v>
      </c>
      <c r="J252" s="145">
        <f t="shared" ref="J252:J255" si="118">G252/E252*100</f>
        <v>0</v>
      </c>
      <c r="K252" s="145">
        <f t="shared" ref="K252" si="119">G252/F252*100</f>
        <v>0</v>
      </c>
    </row>
    <row r="253" spans="1:11" ht="60" x14ac:dyDescent="0.25">
      <c r="A253" s="209"/>
      <c r="B253" s="194"/>
      <c r="C253" s="155" t="s">
        <v>27</v>
      </c>
      <c r="D253" s="145"/>
      <c r="E253" s="145">
        <v>166.9</v>
      </c>
      <c r="F253" s="145"/>
      <c r="G253" s="145"/>
      <c r="H253" s="145"/>
      <c r="I253" s="145"/>
      <c r="J253" s="145">
        <f t="shared" si="118"/>
        <v>0</v>
      </c>
      <c r="K253" s="145"/>
    </row>
    <row r="254" spans="1:11" ht="30" x14ac:dyDescent="0.25">
      <c r="A254" s="209"/>
      <c r="B254" s="194"/>
      <c r="C254" s="155" t="s">
        <v>3</v>
      </c>
      <c r="D254" s="145">
        <v>1350</v>
      </c>
      <c r="E254" s="145">
        <v>1350</v>
      </c>
      <c r="F254" s="145">
        <v>1350</v>
      </c>
      <c r="G254" s="145"/>
      <c r="H254" s="145"/>
      <c r="I254" s="145">
        <f>H254/D254*100</f>
        <v>0</v>
      </c>
      <c r="J254" s="145">
        <f t="shared" si="118"/>
        <v>0</v>
      </c>
      <c r="K254" s="145">
        <f t="shared" ref="K254" si="120">G254/F254*100</f>
        <v>0</v>
      </c>
    </row>
    <row r="255" spans="1:11" ht="66" customHeight="1" x14ac:dyDescent="0.25">
      <c r="A255" s="209"/>
      <c r="B255" s="194"/>
      <c r="C255" s="155" t="s">
        <v>28</v>
      </c>
      <c r="D255" s="145"/>
      <c r="E255" s="145">
        <v>1350</v>
      </c>
      <c r="F255" s="145"/>
      <c r="G255" s="145"/>
      <c r="H255" s="145"/>
      <c r="I255" s="145"/>
      <c r="J255" s="145">
        <f t="shared" si="118"/>
        <v>0</v>
      </c>
      <c r="K255" s="145"/>
    </row>
    <row r="256" spans="1:11" ht="30" x14ac:dyDescent="0.25">
      <c r="A256" s="209"/>
      <c r="B256" s="194"/>
      <c r="C256" s="155" t="s">
        <v>6</v>
      </c>
      <c r="D256" s="145"/>
      <c r="E256" s="145"/>
      <c r="F256" s="145"/>
      <c r="G256" s="145"/>
      <c r="H256" s="145"/>
      <c r="I256" s="145"/>
      <c r="J256" s="145"/>
      <c r="K256" s="145"/>
    </row>
    <row r="257" spans="1:11" ht="45" x14ac:dyDescent="0.25">
      <c r="A257" s="210"/>
      <c r="B257" s="194"/>
      <c r="C257" s="155" t="s">
        <v>4</v>
      </c>
      <c r="D257" s="145"/>
      <c r="E257" s="145"/>
      <c r="F257" s="145"/>
      <c r="G257" s="145"/>
      <c r="H257" s="145"/>
      <c r="I257" s="145"/>
      <c r="J257" s="145"/>
      <c r="K257" s="145"/>
    </row>
    <row r="258" spans="1:11" ht="16.5" x14ac:dyDescent="0.25">
      <c r="A258" s="202" t="s">
        <v>76</v>
      </c>
      <c r="B258" s="194" t="s">
        <v>5</v>
      </c>
      <c r="C258" s="155" t="s">
        <v>1</v>
      </c>
      <c r="D258" s="145">
        <f>D259+D261+D263+D264</f>
        <v>80228.3</v>
      </c>
      <c r="E258" s="145" t="s">
        <v>304</v>
      </c>
      <c r="F258" s="145" t="s">
        <v>304</v>
      </c>
      <c r="G258" s="145" t="s">
        <v>304</v>
      </c>
      <c r="H258" s="145">
        <f t="shared" ref="H258" si="121">H259+H261</f>
        <v>31429.899999999998</v>
      </c>
      <c r="I258" s="145">
        <f>H258/D258*100</f>
        <v>39.175577695152455</v>
      </c>
      <c r="J258" s="145" t="s">
        <v>304</v>
      </c>
      <c r="K258" s="145" t="s">
        <v>304</v>
      </c>
    </row>
    <row r="259" spans="1:11" ht="16.5" x14ac:dyDescent="0.25">
      <c r="A259" s="209"/>
      <c r="B259" s="194"/>
      <c r="C259" s="155" t="s">
        <v>2</v>
      </c>
      <c r="D259" s="145">
        <v>8825.2000000000007</v>
      </c>
      <c r="E259" s="145">
        <v>8825.2000000000007</v>
      </c>
      <c r="F259" s="145">
        <v>7942.6</v>
      </c>
      <c r="G259" s="145">
        <v>3457.3</v>
      </c>
      <c r="H259" s="145">
        <v>3457.3</v>
      </c>
      <c r="I259" s="145">
        <f>H259/D259*100</f>
        <v>39.175316140144133</v>
      </c>
      <c r="J259" s="145">
        <f t="shared" ref="J259:J262" si="122">G259/E259*100</f>
        <v>39.175316140144133</v>
      </c>
      <c r="K259" s="145">
        <f t="shared" ref="K259" si="123">G259/F259*100</f>
        <v>43.528567471608795</v>
      </c>
    </row>
    <row r="260" spans="1:11" ht="60" x14ac:dyDescent="0.25">
      <c r="A260" s="209"/>
      <c r="B260" s="194"/>
      <c r="C260" s="155" t="s">
        <v>27</v>
      </c>
      <c r="D260" s="145"/>
      <c r="E260" s="145">
        <v>8825.2000000000007</v>
      </c>
      <c r="F260" s="145"/>
      <c r="G260" s="145">
        <v>3457.3</v>
      </c>
      <c r="H260" s="145"/>
      <c r="I260" s="145"/>
      <c r="J260" s="145">
        <f t="shared" si="122"/>
        <v>39.175316140144133</v>
      </c>
      <c r="K260" s="145"/>
    </row>
    <row r="261" spans="1:11" ht="30" x14ac:dyDescent="0.25">
      <c r="A261" s="209"/>
      <c r="B261" s="194"/>
      <c r="C261" s="155" t="s">
        <v>3</v>
      </c>
      <c r="D261" s="145">
        <v>71403.100000000006</v>
      </c>
      <c r="E261" s="145">
        <v>71403.100000000006</v>
      </c>
      <c r="F261" s="145">
        <v>71403.100000000006</v>
      </c>
      <c r="G261" s="145">
        <v>27972.6</v>
      </c>
      <c r="H261" s="145">
        <v>27972.6</v>
      </c>
      <c r="I261" s="145">
        <f>H261/D261*100</f>
        <v>39.17561002253403</v>
      </c>
      <c r="J261" s="145">
        <f t="shared" si="122"/>
        <v>39.17561002253403</v>
      </c>
      <c r="K261" s="145">
        <f t="shared" ref="K261" si="124">G261/F261*100</f>
        <v>39.17561002253403</v>
      </c>
    </row>
    <row r="262" spans="1:11" ht="67.5" customHeight="1" x14ac:dyDescent="0.25">
      <c r="A262" s="209"/>
      <c r="B262" s="194"/>
      <c r="C262" s="155" t="s">
        <v>28</v>
      </c>
      <c r="D262" s="145"/>
      <c r="E262" s="145">
        <v>71403.100000000006</v>
      </c>
      <c r="F262" s="145"/>
      <c r="G262" s="145">
        <v>27972.6</v>
      </c>
      <c r="H262" s="145"/>
      <c r="I262" s="145"/>
      <c r="J262" s="145">
        <f t="shared" si="122"/>
        <v>39.17561002253403</v>
      </c>
      <c r="K262" s="145"/>
    </row>
    <row r="263" spans="1:11" ht="30" x14ac:dyDescent="0.25">
      <c r="A263" s="209"/>
      <c r="B263" s="194"/>
      <c r="C263" s="155" t="s">
        <v>6</v>
      </c>
      <c r="D263" s="145"/>
      <c r="E263" s="145"/>
      <c r="F263" s="145"/>
      <c r="G263" s="145"/>
      <c r="H263" s="145"/>
      <c r="I263" s="145"/>
      <c r="J263" s="145"/>
      <c r="K263" s="145"/>
    </row>
    <row r="264" spans="1:11" ht="45" x14ac:dyDescent="0.25">
      <c r="A264" s="210"/>
      <c r="B264" s="194"/>
      <c r="C264" s="155" t="s">
        <v>4</v>
      </c>
      <c r="D264" s="145"/>
      <c r="E264" s="145"/>
      <c r="F264" s="145"/>
      <c r="G264" s="145"/>
      <c r="H264" s="145"/>
      <c r="I264" s="145"/>
      <c r="J264" s="145"/>
      <c r="K264" s="145"/>
    </row>
    <row r="265" spans="1:11" ht="16.5" x14ac:dyDescent="0.25">
      <c r="A265" s="202" t="s">
        <v>77</v>
      </c>
      <c r="B265" s="194" t="s">
        <v>5</v>
      </c>
      <c r="C265" s="155" t="s">
        <v>1</v>
      </c>
      <c r="D265" s="145">
        <f>D266+D268+D270+D271</f>
        <v>5000</v>
      </c>
      <c r="E265" s="145" t="s">
        <v>304</v>
      </c>
      <c r="F265" s="145" t="s">
        <v>304</v>
      </c>
      <c r="G265" s="145" t="s">
        <v>304</v>
      </c>
      <c r="H265" s="145">
        <f t="shared" ref="H265" si="125">H266+H268</f>
        <v>2400.9</v>
      </c>
      <c r="I265" s="145">
        <f>H265/D265*100</f>
        <v>48.018000000000001</v>
      </c>
      <c r="J265" s="145" t="s">
        <v>304</v>
      </c>
      <c r="K265" s="145" t="s">
        <v>304</v>
      </c>
    </row>
    <row r="266" spans="1:11" ht="16.5" x14ac:dyDescent="0.25">
      <c r="A266" s="209"/>
      <c r="B266" s="194"/>
      <c r="C266" s="155" t="s">
        <v>2</v>
      </c>
      <c r="D266" s="145">
        <v>550</v>
      </c>
      <c r="E266" s="145">
        <v>550</v>
      </c>
      <c r="F266" s="145">
        <v>495</v>
      </c>
      <c r="G266" s="145">
        <v>264.10000000000002</v>
      </c>
      <c r="H266" s="145">
        <v>264.10000000000002</v>
      </c>
      <c r="I266" s="145">
        <f>H266/D266*100</f>
        <v>48.018181818181823</v>
      </c>
      <c r="J266" s="145">
        <f t="shared" ref="J266:J269" si="126">G266/E266*100</f>
        <v>48.018181818181823</v>
      </c>
      <c r="K266" s="145">
        <f t="shared" ref="K266" si="127">G266/F266*100</f>
        <v>53.353535353535349</v>
      </c>
    </row>
    <row r="267" spans="1:11" ht="60" x14ac:dyDescent="0.25">
      <c r="A267" s="209"/>
      <c r="B267" s="194"/>
      <c r="C267" s="155" t="s">
        <v>27</v>
      </c>
      <c r="D267" s="145"/>
      <c r="E267" s="145">
        <v>550</v>
      </c>
      <c r="F267" s="145"/>
      <c r="G267" s="145">
        <v>264.10000000000002</v>
      </c>
      <c r="H267" s="145"/>
      <c r="I267" s="145"/>
      <c r="J267" s="145">
        <f t="shared" si="126"/>
        <v>48.018181818181823</v>
      </c>
      <c r="K267" s="145"/>
    </row>
    <row r="268" spans="1:11" ht="30" x14ac:dyDescent="0.25">
      <c r="A268" s="209"/>
      <c r="B268" s="194"/>
      <c r="C268" s="155" t="s">
        <v>3</v>
      </c>
      <c r="D268" s="145">
        <v>4450</v>
      </c>
      <c r="E268" s="145">
        <v>4450</v>
      </c>
      <c r="F268" s="145">
        <v>4450</v>
      </c>
      <c r="G268" s="145">
        <v>2136.8000000000002</v>
      </c>
      <c r="H268" s="145">
        <v>2136.8000000000002</v>
      </c>
      <c r="I268" s="145">
        <f>H268/D268*100</f>
        <v>48.017977528089887</v>
      </c>
      <c r="J268" s="145">
        <f t="shared" si="126"/>
        <v>48.017977528089887</v>
      </c>
      <c r="K268" s="145">
        <f t="shared" ref="K268" si="128">G268/F268*100</f>
        <v>48.017977528089887</v>
      </c>
    </row>
    <row r="269" spans="1:11" ht="66" customHeight="1" x14ac:dyDescent="0.25">
      <c r="A269" s="209"/>
      <c r="B269" s="194"/>
      <c r="C269" s="155" t="s">
        <v>28</v>
      </c>
      <c r="D269" s="145"/>
      <c r="E269" s="145">
        <v>4450</v>
      </c>
      <c r="F269" s="145"/>
      <c r="G269" s="145">
        <v>2136.8000000000002</v>
      </c>
      <c r="H269" s="145"/>
      <c r="I269" s="145"/>
      <c r="J269" s="145">
        <f t="shared" si="126"/>
        <v>48.017977528089887</v>
      </c>
      <c r="K269" s="145"/>
    </row>
    <row r="270" spans="1:11" ht="30" x14ac:dyDescent="0.25">
      <c r="A270" s="209"/>
      <c r="B270" s="194"/>
      <c r="C270" s="155" t="s">
        <v>6</v>
      </c>
      <c r="D270" s="145"/>
      <c r="E270" s="145"/>
      <c r="F270" s="145"/>
      <c r="G270" s="145"/>
      <c r="H270" s="145"/>
      <c r="I270" s="145"/>
      <c r="J270" s="145"/>
      <c r="K270" s="145"/>
    </row>
    <row r="271" spans="1:11" ht="45" x14ac:dyDescent="0.25">
      <c r="A271" s="210"/>
      <c r="B271" s="194"/>
      <c r="C271" s="155" t="s">
        <v>4</v>
      </c>
      <c r="D271" s="145"/>
      <c r="E271" s="145"/>
      <c r="F271" s="145"/>
      <c r="G271" s="145"/>
      <c r="H271" s="145"/>
      <c r="I271" s="145"/>
      <c r="J271" s="145"/>
      <c r="K271" s="145"/>
    </row>
    <row r="272" spans="1:11" ht="16.5" x14ac:dyDescent="0.25">
      <c r="A272" s="202" t="s">
        <v>78</v>
      </c>
      <c r="B272" s="194" t="s">
        <v>5</v>
      </c>
      <c r="C272" s="155" t="s">
        <v>1</v>
      </c>
      <c r="D272" s="145">
        <f>D273+D275+D277+D278</f>
        <v>279988.3</v>
      </c>
      <c r="E272" s="145" t="s">
        <v>304</v>
      </c>
      <c r="F272" s="145" t="s">
        <v>304</v>
      </c>
      <c r="G272" s="145" t="s">
        <v>304</v>
      </c>
      <c r="H272" s="145">
        <f t="shared" ref="H272" si="129">H273+H275</f>
        <v>229554.4</v>
      </c>
      <c r="I272" s="145">
        <f>H272/D272*100</f>
        <v>81.987140176928818</v>
      </c>
      <c r="J272" s="145" t="s">
        <v>304</v>
      </c>
      <c r="K272" s="145" t="s">
        <v>304</v>
      </c>
    </row>
    <row r="273" spans="1:11" ht="16.5" x14ac:dyDescent="0.25">
      <c r="A273" s="209"/>
      <c r="B273" s="194"/>
      <c r="C273" s="155" t="s">
        <v>2</v>
      </c>
      <c r="D273" s="145">
        <v>30798.6</v>
      </c>
      <c r="E273" s="145">
        <v>30798.6</v>
      </c>
      <c r="F273" s="145">
        <v>30798.6</v>
      </c>
      <c r="G273" s="145">
        <v>25236.1</v>
      </c>
      <c r="H273" s="145">
        <v>25251</v>
      </c>
      <c r="I273" s="145">
        <f>H273/D273*100</f>
        <v>81.987492937990694</v>
      </c>
      <c r="J273" s="145">
        <f t="shared" ref="J273:J276" si="130">G273/E273*100</f>
        <v>81.939114115576686</v>
      </c>
      <c r="K273" s="145">
        <f t="shared" ref="K273" si="131">G273/F273*100</f>
        <v>81.939114115576686</v>
      </c>
    </row>
    <row r="274" spans="1:11" ht="60" x14ac:dyDescent="0.25">
      <c r="A274" s="209"/>
      <c r="B274" s="194"/>
      <c r="C274" s="155" t="s">
        <v>27</v>
      </c>
      <c r="D274" s="145"/>
      <c r="E274" s="145">
        <v>30798.6</v>
      </c>
      <c r="F274" s="145"/>
      <c r="G274" s="145">
        <v>25236.1</v>
      </c>
      <c r="H274" s="145"/>
      <c r="I274" s="145"/>
      <c r="J274" s="145">
        <f t="shared" si="130"/>
        <v>81.939114115576686</v>
      </c>
      <c r="K274" s="145"/>
    </row>
    <row r="275" spans="1:11" ht="30" x14ac:dyDescent="0.25">
      <c r="A275" s="209"/>
      <c r="B275" s="194"/>
      <c r="C275" s="155" t="s">
        <v>3</v>
      </c>
      <c r="D275" s="145">
        <v>249189.7</v>
      </c>
      <c r="E275" s="145">
        <v>249189.7</v>
      </c>
      <c r="F275" s="145">
        <v>249189.7</v>
      </c>
      <c r="G275" s="145">
        <v>204183.1</v>
      </c>
      <c r="H275" s="145">
        <v>204303.4</v>
      </c>
      <c r="I275" s="145">
        <f>H275/D275*100</f>
        <v>81.987096577426755</v>
      </c>
      <c r="J275" s="145">
        <f t="shared" si="130"/>
        <v>81.938820103720175</v>
      </c>
      <c r="K275" s="145">
        <f t="shared" ref="K275" si="132">G275/F275*100</f>
        <v>81.938820103720175</v>
      </c>
    </row>
    <row r="276" spans="1:11" ht="75" x14ac:dyDescent="0.25">
      <c r="A276" s="209"/>
      <c r="B276" s="194"/>
      <c r="C276" s="155" t="s">
        <v>28</v>
      </c>
      <c r="D276" s="145"/>
      <c r="E276" s="145">
        <v>249189.7</v>
      </c>
      <c r="F276" s="145"/>
      <c r="G276" s="145">
        <v>204183.1</v>
      </c>
      <c r="H276" s="145"/>
      <c r="I276" s="145"/>
      <c r="J276" s="145">
        <f t="shared" si="130"/>
        <v>81.938820103720175</v>
      </c>
      <c r="K276" s="145"/>
    </row>
    <row r="277" spans="1:11" ht="30" x14ac:dyDescent="0.25">
      <c r="A277" s="209"/>
      <c r="B277" s="194"/>
      <c r="C277" s="155" t="s">
        <v>6</v>
      </c>
      <c r="D277" s="145"/>
      <c r="E277" s="145"/>
      <c r="F277" s="145"/>
      <c r="G277" s="145"/>
      <c r="H277" s="145"/>
      <c r="I277" s="145"/>
      <c r="J277" s="145"/>
      <c r="K277" s="145"/>
    </row>
    <row r="278" spans="1:11" ht="45" x14ac:dyDescent="0.25">
      <c r="A278" s="210"/>
      <c r="B278" s="194"/>
      <c r="C278" s="155" t="s">
        <v>4</v>
      </c>
      <c r="D278" s="145"/>
      <c r="E278" s="145"/>
      <c r="F278" s="145"/>
      <c r="G278" s="145"/>
      <c r="H278" s="145"/>
      <c r="I278" s="145"/>
      <c r="J278" s="145"/>
      <c r="K278" s="145"/>
    </row>
    <row r="279" spans="1:11" ht="16.5" x14ac:dyDescent="0.25">
      <c r="A279" s="202" t="s">
        <v>309</v>
      </c>
      <c r="B279" s="194" t="s">
        <v>5</v>
      </c>
      <c r="C279" s="155" t="s">
        <v>1</v>
      </c>
      <c r="D279" s="145">
        <f>D280+D282+D284+D285</f>
        <v>84269.7</v>
      </c>
      <c r="E279" s="145" t="s">
        <v>304</v>
      </c>
      <c r="F279" s="145" t="s">
        <v>304</v>
      </c>
      <c r="G279" s="145" t="s">
        <v>304</v>
      </c>
      <c r="H279" s="145">
        <f t="shared" ref="H279" si="133">H280+H282</f>
        <v>80141.600000000006</v>
      </c>
      <c r="I279" s="145">
        <f>H279/D279*100</f>
        <v>95.101323488751007</v>
      </c>
      <c r="J279" s="145" t="s">
        <v>304</v>
      </c>
      <c r="K279" s="145" t="s">
        <v>304</v>
      </c>
    </row>
    <row r="280" spans="1:11" ht="16.5" x14ac:dyDescent="0.25">
      <c r="A280" s="209"/>
      <c r="B280" s="194"/>
      <c r="C280" s="155" t="s">
        <v>2</v>
      </c>
      <c r="D280" s="145">
        <v>9269.7000000000007</v>
      </c>
      <c r="E280" s="145">
        <v>9269.7000000000007</v>
      </c>
      <c r="F280" s="145">
        <v>9269.7000000000007</v>
      </c>
      <c r="G280" s="145">
        <v>8815.6</v>
      </c>
      <c r="H280" s="145">
        <v>8815.6</v>
      </c>
      <c r="I280" s="145">
        <f>H280/D280*100</f>
        <v>95.101243837448891</v>
      </c>
      <c r="J280" s="145">
        <f t="shared" ref="J280:J283" si="134">G280/E280*100</f>
        <v>95.101243837448891</v>
      </c>
      <c r="K280" s="145">
        <f t="shared" ref="K280" si="135">G280/F280*100</f>
        <v>95.101243837448891</v>
      </c>
    </row>
    <row r="281" spans="1:11" ht="60" x14ac:dyDescent="0.25">
      <c r="A281" s="209"/>
      <c r="B281" s="194"/>
      <c r="C281" s="155" t="s">
        <v>27</v>
      </c>
      <c r="D281" s="145"/>
      <c r="E281" s="145">
        <v>9269.7000000000007</v>
      </c>
      <c r="F281" s="145"/>
      <c r="G281" s="145">
        <v>8815.6</v>
      </c>
      <c r="H281" s="145"/>
      <c r="I281" s="145"/>
      <c r="J281" s="145">
        <f t="shared" si="134"/>
        <v>95.101243837448891</v>
      </c>
      <c r="K281" s="145"/>
    </row>
    <row r="282" spans="1:11" ht="30" x14ac:dyDescent="0.25">
      <c r="A282" s="209"/>
      <c r="B282" s="194"/>
      <c r="C282" s="155" t="s">
        <v>3</v>
      </c>
      <c r="D282" s="145">
        <v>75000</v>
      </c>
      <c r="E282" s="145">
        <v>75000</v>
      </c>
      <c r="F282" s="145">
        <v>75000</v>
      </c>
      <c r="G282" s="145">
        <v>71326</v>
      </c>
      <c r="H282" s="145">
        <v>71326</v>
      </c>
      <c r="I282" s="145">
        <f>H282/D282*100</f>
        <v>95.101333333333343</v>
      </c>
      <c r="J282" s="145">
        <f t="shared" si="134"/>
        <v>95.101333333333343</v>
      </c>
      <c r="K282" s="145">
        <f t="shared" ref="K282" si="136">G282/F282*100</f>
        <v>95.101333333333343</v>
      </c>
    </row>
    <row r="283" spans="1:11" ht="67.5" customHeight="1" x14ac:dyDescent="0.25">
      <c r="A283" s="209"/>
      <c r="B283" s="194"/>
      <c r="C283" s="155" t="s">
        <v>28</v>
      </c>
      <c r="D283" s="145"/>
      <c r="E283" s="145">
        <v>75000</v>
      </c>
      <c r="F283" s="145"/>
      <c r="G283" s="145">
        <v>71326</v>
      </c>
      <c r="H283" s="145"/>
      <c r="I283" s="145"/>
      <c r="J283" s="145">
        <f t="shared" si="134"/>
        <v>95.101333333333343</v>
      </c>
      <c r="K283" s="145"/>
    </row>
    <row r="284" spans="1:11" ht="30" x14ac:dyDescent="0.25">
      <c r="A284" s="209"/>
      <c r="B284" s="194"/>
      <c r="C284" s="155" t="s">
        <v>6</v>
      </c>
      <c r="D284" s="145"/>
      <c r="E284" s="145"/>
      <c r="F284" s="145"/>
      <c r="G284" s="145"/>
      <c r="H284" s="145"/>
      <c r="I284" s="145"/>
      <c r="J284" s="145"/>
      <c r="K284" s="145"/>
    </row>
    <row r="285" spans="1:11" ht="45" x14ac:dyDescent="0.25">
      <c r="A285" s="210"/>
      <c r="B285" s="194"/>
      <c r="C285" s="155" t="s">
        <v>4</v>
      </c>
      <c r="D285" s="145"/>
      <c r="E285" s="145"/>
      <c r="F285" s="145"/>
      <c r="G285" s="145"/>
      <c r="H285" s="145"/>
      <c r="I285" s="145"/>
      <c r="J285" s="145"/>
      <c r="K285" s="145"/>
    </row>
    <row r="286" spans="1:11" ht="16.5" x14ac:dyDescent="0.25">
      <c r="A286" s="202" t="s">
        <v>114</v>
      </c>
      <c r="B286" s="194" t="s">
        <v>5</v>
      </c>
      <c r="C286" s="155" t="s">
        <v>1</v>
      </c>
      <c r="D286" s="145">
        <f>D287+D289+D291+D292</f>
        <v>40168.5</v>
      </c>
      <c r="E286" s="145" t="s">
        <v>304</v>
      </c>
      <c r="F286" s="145" t="s">
        <v>304</v>
      </c>
      <c r="G286" s="145" t="s">
        <v>304</v>
      </c>
      <c r="H286" s="145">
        <f t="shared" ref="H286" si="137">H287+H289</f>
        <v>36215.199999999997</v>
      </c>
      <c r="I286" s="145">
        <f>H286/D286*100</f>
        <v>90.158208546497875</v>
      </c>
      <c r="J286" s="145" t="s">
        <v>304</v>
      </c>
      <c r="K286" s="145" t="s">
        <v>304</v>
      </c>
    </row>
    <row r="287" spans="1:11" ht="16.5" x14ac:dyDescent="0.25">
      <c r="A287" s="209"/>
      <c r="B287" s="194"/>
      <c r="C287" s="155" t="s">
        <v>2</v>
      </c>
      <c r="D287" s="145">
        <v>4418.5</v>
      </c>
      <c r="E287" s="145">
        <v>4418.5</v>
      </c>
      <c r="F287" s="145">
        <v>4418.5</v>
      </c>
      <c r="G287" s="145">
        <v>3983.7</v>
      </c>
      <c r="H287" s="145">
        <v>3983.7</v>
      </c>
      <c r="I287" s="145">
        <f>H287/D287*100</f>
        <v>90.159556410546557</v>
      </c>
      <c r="J287" s="145">
        <f t="shared" ref="J287:J290" si="138">G287/E287*100</f>
        <v>90.159556410546557</v>
      </c>
      <c r="K287" s="145">
        <f t="shared" ref="K287" si="139">G287/F287*100</f>
        <v>90.159556410546557</v>
      </c>
    </row>
    <row r="288" spans="1:11" ht="60" x14ac:dyDescent="0.25">
      <c r="A288" s="209"/>
      <c r="B288" s="194"/>
      <c r="C288" s="155" t="s">
        <v>27</v>
      </c>
      <c r="D288" s="145"/>
      <c r="E288" s="145">
        <v>4418.5</v>
      </c>
      <c r="F288" s="145"/>
      <c r="G288" s="145">
        <v>3983.7</v>
      </c>
      <c r="H288" s="145"/>
      <c r="I288" s="145"/>
      <c r="J288" s="145">
        <f t="shared" si="138"/>
        <v>90.159556410546557</v>
      </c>
      <c r="K288" s="145"/>
    </row>
    <row r="289" spans="1:11" ht="30" x14ac:dyDescent="0.25">
      <c r="A289" s="209"/>
      <c r="B289" s="194"/>
      <c r="C289" s="155" t="s">
        <v>3</v>
      </c>
      <c r="D289" s="145">
        <v>35750</v>
      </c>
      <c r="E289" s="145">
        <v>35750</v>
      </c>
      <c r="F289" s="145">
        <v>35750</v>
      </c>
      <c r="G289" s="145">
        <v>32231.5</v>
      </c>
      <c r="H289" s="145">
        <v>32231.5</v>
      </c>
      <c r="I289" s="145">
        <f>H289/D289*100</f>
        <v>90.158041958041963</v>
      </c>
      <c r="J289" s="145">
        <f t="shared" si="138"/>
        <v>90.158041958041963</v>
      </c>
      <c r="K289" s="145">
        <f t="shared" ref="K289" si="140">G289/F289*100</f>
        <v>90.158041958041963</v>
      </c>
    </row>
    <row r="290" spans="1:11" ht="64.5" customHeight="1" x14ac:dyDescent="0.25">
      <c r="A290" s="209"/>
      <c r="B290" s="194"/>
      <c r="C290" s="155" t="s">
        <v>28</v>
      </c>
      <c r="D290" s="145"/>
      <c r="E290" s="145">
        <v>35750</v>
      </c>
      <c r="F290" s="145"/>
      <c r="G290" s="145">
        <v>32231.5</v>
      </c>
      <c r="H290" s="145"/>
      <c r="I290" s="145"/>
      <c r="J290" s="145">
        <f t="shared" si="138"/>
        <v>90.158041958041963</v>
      </c>
      <c r="K290" s="145"/>
    </row>
    <row r="291" spans="1:11" ht="30" x14ac:dyDescent="0.25">
      <c r="A291" s="209"/>
      <c r="B291" s="194"/>
      <c r="C291" s="155" t="s">
        <v>6</v>
      </c>
      <c r="D291" s="145"/>
      <c r="E291" s="145"/>
      <c r="F291" s="145"/>
      <c r="G291" s="145"/>
      <c r="H291" s="145"/>
      <c r="I291" s="145"/>
      <c r="J291" s="145"/>
      <c r="K291" s="145"/>
    </row>
    <row r="292" spans="1:11" ht="45" x14ac:dyDescent="0.25">
      <c r="A292" s="210"/>
      <c r="B292" s="194"/>
      <c r="C292" s="155" t="s">
        <v>4</v>
      </c>
      <c r="D292" s="145"/>
      <c r="E292" s="145"/>
      <c r="F292" s="145"/>
      <c r="G292" s="145"/>
      <c r="H292" s="145"/>
      <c r="I292" s="145"/>
      <c r="J292" s="145"/>
      <c r="K292" s="145"/>
    </row>
    <row r="293" spans="1:11" ht="16.5" x14ac:dyDescent="0.25">
      <c r="A293" s="202" t="s">
        <v>115</v>
      </c>
      <c r="B293" s="194" t="s">
        <v>5</v>
      </c>
      <c r="C293" s="155" t="s">
        <v>1</v>
      </c>
      <c r="D293" s="145">
        <f>D294+D296+D298+D299</f>
        <v>409602.30000000005</v>
      </c>
      <c r="E293" s="145" t="s">
        <v>304</v>
      </c>
      <c r="F293" s="145" t="s">
        <v>304</v>
      </c>
      <c r="G293" s="145" t="s">
        <v>304</v>
      </c>
      <c r="H293" s="145">
        <f t="shared" ref="H293" si="141">H294+H296</f>
        <v>0</v>
      </c>
      <c r="I293" s="145">
        <f>H293/D293*100</f>
        <v>0</v>
      </c>
      <c r="J293" s="145" t="s">
        <v>304</v>
      </c>
      <c r="K293" s="145" t="s">
        <v>304</v>
      </c>
    </row>
    <row r="294" spans="1:11" ht="16.5" x14ac:dyDescent="0.25">
      <c r="A294" s="209"/>
      <c r="B294" s="194"/>
      <c r="C294" s="155" t="s">
        <v>2</v>
      </c>
      <c r="D294" s="145">
        <v>40.9</v>
      </c>
      <c r="E294" s="145">
        <v>40.9</v>
      </c>
      <c r="F294" s="145">
        <v>40.9</v>
      </c>
      <c r="G294" s="145"/>
      <c r="H294" s="145"/>
      <c r="I294" s="145">
        <f>H294/D294*100</f>
        <v>0</v>
      </c>
      <c r="J294" s="145">
        <f t="shared" ref="J294:J304" si="142">G294/E294*100</f>
        <v>0</v>
      </c>
      <c r="K294" s="145">
        <f t="shared" ref="K294" si="143">G294/F294*100</f>
        <v>0</v>
      </c>
    </row>
    <row r="295" spans="1:11" ht="60" x14ac:dyDescent="0.25">
      <c r="A295" s="209"/>
      <c r="B295" s="194"/>
      <c r="C295" s="155" t="s">
        <v>27</v>
      </c>
      <c r="D295" s="145"/>
      <c r="E295" s="145">
        <v>40.9</v>
      </c>
      <c r="F295" s="145"/>
      <c r="G295" s="145"/>
      <c r="H295" s="145"/>
      <c r="I295" s="145"/>
      <c r="J295" s="145">
        <f t="shared" si="142"/>
        <v>0</v>
      </c>
      <c r="K295" s="145"/>
    </row>
    <row r="296" spans="1:11" ht="30" x14ac:dyDescent="0.25">
      <c r="A296" s="209"/>
      <c r="B296" s="194"/>
      <c r="C296" s="155" t="s">
        <v>3</v>
      </c>
      <c r="D296" s="145">
        <v>409561.4</v>
      </c>
      <c r="E296" s="145">
        <v>409561.4</v>
      </c>
      <c r="F296" s="145">
        <v>409561.4</v>
      </c>
      <c r="G296" s="145"/>
      <c r="H296" s="145"/>
      <c r="I296" s="145">
        <f>H296/D296*100</f>
        <v>0</v>
      </c>
      <c r="J296" s="145">
        <f t="shared" si="142"/>
        <v>0</v>
      </c>
      <c r="K296" s="145">
        <f t="shared" ref="K296:K303" si="144">G296/F296*100</f>
        <v>0</v>
      </c>
    </row>
    <row r="297" spans="1:11" ht="67.5" customHeight="1" x14ac:dyDescent="0.25">
      <c r="A297" s="209"/>
      <c r="B297" s="194"/>
      <c r="C297" s="155" t="s">
        <v>28</v>
      </c>
      <c r="D297" s="145"/>
      <c r="E297" s="145">
        <v>409561.4</v>
      </c>
      <c r="F297" s="145"/>
      <c r="G297" s="145"/>
      <c r="H297" s="145"/>
      <c r="I297" s="145"/>
      <c r="J297" s="145">
        <f t="shared" si="142"/>
        <v>0</v>
      </c>
      <c r="K297" s="145"/>
    </row>
    <row r="298" spans="1:11" ht="30" x14ac:dyDescent="0.25">
      <c r="A298" s="209"/>
      <c r="B298" s="194"/>
      <c r="C298" s="155" t="s">
        <v>6</v>
      </c>
      <c r="D298" s="145"/>
      <c r="E298" s="145"/>
      <c r="F298" s="145"/>
      <c r="G298" s="145"/>
      <c r="H298" s="145"/>
      <c r="I298" s="145"/>
      <c r="J298" s="145"/>
      <c r="K298" s="145"/>
    </row>
    <row r="299" spans="1:11" ht="45" x14ac:dyDescent="0.25">
      <c r="A299" s="210"/>
      <c r="B299" s="194"/>
      <c r="C299" s="155" t="s">
        <v>4</v>
      </c>
      <c r="D299" s="145"/>
      <c r="E299" s="145"/>
      <c r="F299" s="145"/>
      <c r="G299" s="145"/>
      <c r="H299" s="145"/>
      <c r="I299" s="145"/>
      <c r="J299" s="145"/>
      <c r="K299" s="145"/>
    </row>
    <row r="300" spans="1:11" x14ac:dyDescent="0.25">
      <c r="A300" s="202" t="s">
        <v>398</v>
      </c>
      <c r="B300" s="194" t="s">
        <v>5</v>
      </c>
      <c r="C300" s="155" t="s">
        <v>1</v>
      </c>
      <c r="D300" s="174">
        <f>D301+D303+D305+D306</f>
        <v>67647.399999999994</v>
      </c>
      <c r="E300" s="174" t="s">
        <v>304</v>
      </c>
      <c r="F300" s="174" t="s">
        <v>304</v>
      </c>
      <c r="G300" s="174" t="s">
        <v>304</v>
      </c>
      <c r="H300" s="174">
        <f t="shared" ref="H300" si="145">H301+H303</f>
        <v>56823.4</v>
      </c>
      <c r="I300" s="174">
        <f>H300/D300*100</f>
        <v>83.999385046579775</v>
      </c>
      <c r="J300" s="174"/>
      <c r="K300" s="174"/>
    </row>
    <row r="301" spans="1:11" x14ac:dyDescent="0.25">
      <c r="A301" s="209"/>
      <c r="B301" s="194"/>
      <c r="C301" s="155" t="s">
        <v>2</v>
      </c>
      <c r="D301" s="174">
        <v>7441.2</v>
      </c>
      <c r="E301" s="175">
        <v>9476.5</v>
      </c>
      <c r="F301" s="175">
        <v>9476.5</v>
      </c>
      <c r="G301" s="175">
        <v>6051.7</v>
      </c>
      <c r="H301" s="175">
        <v>6250.6</v>
      </c>
      <c r="I301" s="174">
        <f t="shared" ref="I301:I303" si="146">H301/D301*100</f>
        <v>83.999892490458535</v>
      </c>
      <c r="J301" s="174">
        <f t="shared" si="142"/>
        <v>63.860074922175905</v>
      </c>
      <c r="K301" s="174">
        <f t="shared" si="144"/>
        <v>63.860074922175905</v>
      </c>
    </row>
    <row r="302" spans="1:11" ht="60" x14ac:dyDescent="0.25">
      <c r="A302" s="209"/>
      <c r="B302" s="194"/>
      <c r="C302" s="155" t="s">
        <v>27</v>
      </c>
      <c r="D302" s="175"/>
      <c r="E302" s="175">
        <v>9476.5</v>
      </c>
      <c r="F302" s="175"/>
      <c r="G302" s="175">
        <v>6051.7</v>
      </c>
      <c r="H302" s="175"/>
      <c r="I302" s="174"/>
      <c r="J302" s="174">
        <f t="shared" si="142"/>
        <v>63.860074922175905</v>
      </c>
      <c r="K302" s="174"/>
    </row>
    <row r="303" spans="1:11" ht="30" x14ac:dyDescent="0.25">
      <c r="A303" s="209"/>
      <c r="B303" s="194"/>
      <c r="C303" s="155" t="s">
        <v>3</v>
      </c>
      <c r="D303" s="174">
        <v>60206.2</v>
      </c>
      <c r="E303" s="175">
        <v>76673.3</v>
      </c>
      <c r="F303" s="175">
        <v>76673.3</v>
      </c>
      <c r="G303" s="175">
        <v>48963.8</v>
      </c>
      <c r="H303" s="175">
        <v>50572.800000000003</v>
      </c>
      <c r="I303" s="174">
        <f t="shared" si="146"/>
        <v>83.99932232892958</v>
      </c>
      <c r="J303" s="174">
        <f t="shared" si="142"/>
        <v>63.860300782671409</v>
      </c>
      <c r="K303" s="174">
        <f t="shared" si="144"/>
        <v>63.860300782671409</v>
      </c>
    </row>
    <row r="304" spans="1:11" ht="67.5" customHeight="1" x14ac:dyDescent="0.25">
      <c r="A304" s="209"/>
      <c r="B304" s="194"/>
      <c r="C304" s="155" t="s">
        <v>28</v>
      </c>
      <c r="D304" s="175"/>
      <c r="E304" s="175">
        <v>76673.3</v>
      </c>
      <c r="F304" s="175"/>
      <c r="G304" s="175">
        <v>48963.8</v>
      </c>
      <c r="H304" s="175"/>
      <c r="I304" s="174"/>
      <c r="J304" s="174">
        <f t="shared" si="142"/>
        <v>63.860300782671409</v>
      </c>
      <c r="K304" s="174"/>
    </row>
    <row r="305" spans="1:11" ht="30" x14ac:dyDescent="0.25">
      <c r="A305" s="209"/>
      <c r="B305" s="194"/>
      <c r="C305" s="155" t="s">
        <v>6</v>
      </c>
      <c r="D305" s="175"/>
      <c r="E305" s="175"/>
      <c r="F305" s="175"/>
      <c r="G305" s="175"/>
      <c r="H305" s="175"/>
      <c r="I305" s="175"/>
      <c r="J305" s="175"/>
      <c r="K305" s="175"/>
    </row>
    <row r="306" spans="1:11" ht="45.75" thickBot="1" x14ac:dyDescent="0.3">
      <c r="A306" s="210"/>
      <c r="B306" s="194"/>
      <c r="C306" s="155" t="s">
        <v>4</v>
      </c>
      <c r="D306" s="175"/>
      <c r="E306" s="175"/>
      <c r="F306" s="175"/>
      <c r="G306" s="175"/>
      <c r="H306" s="175"/>
      <c r="I306" s="175"/>
      <c r="J306" s="175"/>
      <c r="K306" s="175"/>
    </row>
    <row r="307" spans="1:11" ht="20.45" customHeight="1" thickBot="1" x14ac:dyDescent="0.3">
      <c r="A307" s="211" t="s">
        <v>40</v>
      </c>
      <c r="B307" s="212"/>
      <c r="C307" s="212"/>
      <c r="D307" s="213"/>
      <c r="E307" s="213"/>
      <c r="F307" s="213"/>
      <c r="G307" s="213"/>
      <c r="H307" s="213"/>
      <c r="I307" s="213"/>
      <c r="J307" s="213"/>
      <c r="K307" s="214"/>
    </row>
    <row r="308" spans="1:11" ht="25.5" customHeight="1" x14ac:dyDescent="0.25">
      <c r="A308" s="197" t="s">
        <v>11</v>
      </c>
      <c r="B308" s="219"/>
      <c r="C308" s="155" t="s">
        <v>1</v>
      </c>
      <c r="D308" s="145">
        <f>D309+D311+D314</f>
        <v>544397.69999999995</v>
      </c>
      <c r="E308" s="145" t="s">
        <v>304</v>
      </c>
      <c r="F308" s="145" t="s">
        <v>304</v>
      </c>
      <c r="G308" s="145" t="s">
        <v>304</v>
      </c>
      <c r="H308" s="145">
        <f t="shared" ref="H308" si="147">H309+H311+H313+H314</f>
        <v>138137.20000000001</v>
      </c>
      <c r="I308" s="145">
        <f>H308/D308*100</f>
        <v>25.374317341899133</v>
      </c>
      <c r="J308" s="145" t="s">
        <v>304</v>
      </c>
      <c r="K308" s="145" t="s">
        <v>304</v>
      </c>
    </row>
    <row r="309" spans="1:11" ht="25.5" customHeight="1" x14ac:dyDescent="0.25">
      <c r="A309" s="220"/>
      <c r="B309" s="219"/>
      <c r="C309" s="155" t="s">
        <v>2</v>
      </c>
      <c r="D309" s="145">
        <f>D317+D324</f>
        <v>535497.69999999995</v>
      </c>
      <c r="E309" s="145">
        <f>E317+E324</f>
        <v>558895.4</v>
      </c>
      <c r="F309" s="145">
        <f t="shared" ref="F309:G310" si="148">F317+F324</f>
        <v>558142.69999999995</v>
      </c>
      <c r="G309" s="145">
        <f t="shared" si="148"/>
        <v>129237.2</v>
      </c>
      <c r="H309" s="145">
        <f t="shared" ref="H309:H311" si="149">H317+H324</f>
        <v>129237.2</v>
      </c>
      <c r="I309" s="145">
        <f>H309/D309*100</f>
        <v>24.134034562613436</v>
      </c>
      <c r="J309" s="145">
        <f t="shared" ref="J309:J312" si="150">G309/E309*100</f>
        <v>23.123682893078023</v>
      </c>
      <c r="K309" s="145">
        <f t="shared" ref="K309:K311" si="151">G309/F309*100</f>
        <v>23.154867025941574</v>
      </c>
    </row>
    <row r="310" spans="1:11" ht="60" x14ac:dyDescent="0.25">
      <c r="A310" s="220"/>
      <c r="B310" s="219"/>
      <c r="C310" s="155" t="s">
        <v>27</v>
      </c>
      <c r="D310" s="145">
        <f t="shared" ref="D310:F314" si="152">D318+D325</f>
        <v>0</v>
      </c>
      <c r="E310" s="145">
        <f>E318+E325</f>
        <v>1100</v>
      </c>
      <c r="F310" s="145">
        <f t="shared" ref="F310" si="153">F318+F325</f>
        <v>0</v>
      </c>
      <c r="G310" s="145">
        <f t="shared" si="148"/>
        <v>1100</v>
      </c>
      <c r="H310" s="145"/>
      <c r="I310" s="145"/>
      <c r="J310" s="145">
        <f t="shared" si="150"/>
        <v>100</v>
      </c>
      <c r="K310" s="145"/>
    </row>
    <row r="311" spans="1:11" ht="32.25" customHeight="1" x14ac:dyDescent="0.25">
      <c r="A311" s="220"/>
      <c r="B311" s="219"/>
      <c r="C311" s="155" t="s">
        <v>3</v>
      </c>
      <c r="D311" s="145">
        <f t="shared" si="152"/>
        <v>8900</v>
      </c>
      <c r="E311" s="145">
        <f t="shared" si="152"/>
        <v>8900</v>
      </c>
      <c r="F311" s="145">
        <f t="shared" si="152"/>
        <v>8900</v>
      </c>
      <c r="G311" s="145">
        <f t="shared" ref="G311" si="154">G319+G326</f>
        <v>8900</v>
      </c>
      <c r="H311" s="145">
        <f t="shared" si="149"/>
        <v>8900</v>
      </c>
      <c r="I311" s="145">
        <f t="shared" ref="I311" si="155">H311/D311*100</f>
        <v>100</v>
      </c>
      <c r="J311" s="145">
        <f t="shared" si="150"/>
        <v>100</v>
      </c>
      <c r="K311" s="145">
        <f t="shared" si="151"/>
        <v>100</v>
      </c>
    </row>
    <row r="312" spans="1:11" ht="66.75" customHeight="1" x14ac:dyDescent="0.25">
      <c r="A312" s="220"/>
      <c r="B312" s="219"/>
      <c r="C312" s="155" t="s">
        <v>28</v>
      </c>
      <c r="D312" s="145">
        <f t="shared" si="152"/>
        <v>0</v>
      </c>
      <c r="E312" s="145">
        <f t="shared" si="152"/>
        <v>8900</v>
      </c>
      <c r="F312" s="145"/>
      <c r="G312" s="145">
        <f t="shared" ref="G312" si="156">G320+G327</f>
        <v>8900</v>
      </c>
      <c r="H312" s="145"/>
      <c r="I312" s="145"/>
      <c r="J312" s="145">
        <f t="shared" si="150"/>
        <v>100</v>
      </c>
      <c r="K312" s="145"/>
    </row>
    <row r="313" spans="1:11" ht="32.25" customHeight="1" x14ac:dyDescent="0.25">
      <c r="A313" s="220"/>
      <c r="B313" s="219"/>
      <c r="C313" s="155" t="s">
        <v>6</v>
      </c>
      <c r="D313" s="145">
        <f t="shared" si="152"/>
        <v>0</v>
      </c>
      <c r="E313" s="145"/>
      <c r="F313" s="145"/>
      <c r="G313" s="145"/>
      <c r="H313" s="145"/>
      <c r="I313" s="145"/>
      <c r="J313" s="145"/>
      <c r="K313" s="145"/>
    </row>
    <row r="314" spans="1:11" ht="42" customHeight="1" x14ac:dyDescent="0.25">
      <c r="A314" s="220"/>
      <c r="B314" s="219"/>
      <c r="C314" s="155" t="s">
        <v>4</v>
      </c>
      <c r="D314" s="145">
        <f t="shared" si="152"/>
        <v>0</v>
      </c>
      <c r="E314" s="145"/>
      <c r="F314" s="145"/>
      <c r="G314" s="145"/>
      <c r="H314" s="145"/>
      <c r="I314" s="145"/>
      <c r="J314" s="145"/>
      <c r="K314" s="145"/>
    </row>
    <row r="315" spans="1:11" ht="22.5" customHeight="1" x14ac:dyDescent="0.25">
      <c r="A315" s="220"/>
      <c r="B315" s="215" t="s">
        <v>8</v>
      </c>
      <c r="C315" s="216"/>
      <c r="D315" s="216"/>
      <c r="E315" s="216"/>
      <c r="F315" s="216"/>
      <c r="G315" s="216"/>
      <c r="H315" s="216"/>
      <c r="I315" s="216"/>
      <c r="J315" s="216"/>
      <c r="K315" s="217"/>
    </row>
    <row r="316" spans="1:11" ht="21.75" customHeight="1" x14ac:dyDescent="0.25">
      <c r="A316" s="220"/>
      <c r="B316" s="194" t="s">
        <v>5</v>
      </c>
      <c r="C316" s="155" t="s">
        <v>1</v>
      </c>
      <c r="D316" s="145">
        <f>D317+D319+D321+D322</f>
        <v>103960</v>
      </c>
      <c r="E316" s="145" t="s">
        <v>304</v>
      </c>
      <c r="F316" s="145" t="s">
        <v>304</v>
      </c>
      <c r="G316" s="145" t="s">
        <v>304</v>
      </c>
      <c r="H316" s="145">
        <f t="shared" ref="H316" si="157">H317+H319+H321+H322</f>
        <v>28027.8</v>
      </c>
      <c r="I316" s="145">
        <f>H316/D316*100</f>
        <v>26.960176991150441</v>
      </c>
      <c r="J316" s="145" t="s">
        <v>304</v>
      </c>
      <c r="K316" s="145" t="s">
        <v>304</v>
      </c>
    </row>
    <row r="317" spans="1:11" ht="23.25" customHeight="1" x14ac:dyDescent="0.25">
      <c r="A317" s="220"/>
      <c r="B317" s="194"/>
      <c r="C317" s="155" t="s">
        <v>2</v>
      </c>
      <c r="D317" s="145">
        <f>D331+D338+D345+D352+D366+D373+D380</f>
        <v>95060</v>
      </c>
      <c r="E317" s="145">
        <f>E331+E338+E345+E352+E366+E373+E380</f>
        <v>95749.3</v>
      </c>
      <c r="F317" s="145">
        <f t="shared" ref="F317:H317" si="158">F331+F338+F345+F352+F366+F373+F380</f>
        <v>94996.6</v>
      </c>
      <c r="G317" s="145">
        <f t="shared" si="158"/>
        <v>19127.8</v>
      </c>
      <c r="H317" s="145">
        <f t="shared" si="158"/>
        <v>19127.8</v>
      </c>
      <c r="I317" s="145">
        <f>H317/D317*100</f>
        <v>20.12181779928466</v>
      </c>
      <c r="J317" s="145">
        <f t="shared" ref="J317:J320" si="159">G317/E317*100</f>
        <v>19.976960667075371</v>
      </c>
      <c r="K317" s="145">
        <f t="shared" ref="K317:K319" si="160">G317/F317*100</f>
        <v>20.135246945680159</v>
      </c>
    </row>
    <row r="318" spans="1:11" ht="60" x14ac:dyDescent="0.25">
      <c r="A318" s="220"/>
      <c r="B318" s="194"/>
      <c r="C318" s="155" t="s">
        <v>27</v>
      </c>
      <c r="D318" s="145">
        <f>D332+D339+D346+D353+D367+D374+D381</f>
        <v>0</v>
      </c>
      <c r="E318" s="145">
        <f>E332+E339+E346+E353+E367+E374+E381</f>
        <v>1100</v>
      </c>
      <c r="F318" s="145">
        <f t="shared" ref="F318:G318" si="161">F332+F339+F346+F353+F367+F374+F381</f>
        <v>0</v>
      </c>
      <c r="G318" s="145">
        <f t="shared" si="161"/>
        <v>1100</v>
      </c>
      <c r="H318" s="145"/>
      <c r="I318" s="145"/>
      <c r="J318" s="145">
        <f t="shared" si="159"/>
        <v>100</v>
      </c>
      <c r="K318" s="145"/>
    </row>
    <row r="319" spans="1:11" ht="34.5" customHeight="1" x14ac:dyDescent="0.25">
      <c r="A319" s="220"/>
      <c r="B319" s="194"/>
      <c r="C319" s="155" t="s">
        <v>3</v>
      </c>
      <c r="D319" s="145">
        <f t="shared" ref="D319:H322" si="162">D333+D340+D347+D354+D368+D375+D382</f>
        <v>8900</v>
      </c>
      <c r="E319" s="145">
        <f t="shared" si="162"/>
        <v>8900</v>
      </c>
      <c r="F319" s="145">
        <f t="shared" si="162"/>
        <v>8900</v>
      </c>
      <c r="G319" s="145">
        <f t="shared" si="162"/>
        <v>8900</v>
      </c>
      <c r="H319" s="145">
        <f t="shared" si="162"/>
        <v>8900</v>
      </c>
      <c r="I319" s="145">
        <f t="shared" ref="I319" si="163">H319/D319*100</f>
        <v>100</v>
      </c>
      <c r="J319" s="145">
        <f t="shared" si="159"/>
        <v>100</v>
      </c>
      <c r="K319" s="145">
        <f t="shared" si="160"/>
        <v>100</v>
      </c>
    </row>
    <row r="320" spans="1:11" ht="68.25" customHeight="1" x14ac:dyDescent="0.25">
      <c r="A320" s="220"/>
      <c r="B320" s="194"/>
      <c r="C320" s="155" t="s">
        <v>28</v>
      </c>
      <c r="D320" s="145">
        <f t="shared" si="162"/>
        <v>0</v>
      </c>
      <c r="E320" s="145">
        <f t="shared" si="162"/>
        <v>8900</v>
      </c>
      <c r="F320" s="145"/>
      <c r="G320" s="145">
        <f t="shared" si="162"/>
        <v>8900</v>
      </c>
      <c r="H320" s="145"/>
      <c r="I320" s="145"/>
      <c r="J320" s="145">
        <f t="shared" si="159"/>
        <v>100</v>
      </c>
      <c r="K320" s="145"/>
    </row>
    <row r="321" spans="1:11" ht="30" x14ac:dyDescent="0.25">
      <c r="A321" s="220"/>
      <c r="B321" s="194"/>
      <c r="C321" s="155" t="s">
        <v>6</v>
      </c>
      <c r="D321" s="145">
        <f t="shared" si="162"/>
        <v>0</v>
      </c>
      <c r="E321" s="145"/>
      <c r="F321" s="145"/>
      <c r="G321" s="145"/>
      <c r="H321" s="145"/>
      <c r="I321" s="145"/>
      <c r="J321" s="145"/>
      <c r="K321" s="145"/>
    </row>
    <row r="322" spans="1:11" ht="45" x14ac:dyDescent="0.25">
      <c r="A322" s="220"/>
      <c r="B322" s="194"/>
      <c r="C322" s="155" t="s">
        <v>4</v>
      </c>
      <c r="D322" s="145">
        <f t="shared" si="162"/>
        <v>0</v>
      </c>
      <c r="E322" s="145"/>
      <c r="F322" s="145"/>
      <c r="G322" s="145"/>
      <c r="H322" s="145"/>
      <c r="I322" s="145"/>
      <c r="J322" s="145"/>
      <c r="K322" s="145"/>
    </row>
    <row r="323" spans="1:11" ht="21.75" customHeight="1" x14ac:dyDescent="0.25">
      <c r="A323" s="220"/>
      <c r="B323" s="194" t="s">
        <v>25</v>
      </c>
      <c r="C323" s="155" t="s">
        <v>1</v>
      </c>
      <c r="D323" s="145">
        <f>D324+D326+D328+D329</f>
        <v>440437.7</v>
      </c>
      <c r="E323" s="145" t="s">
        <v>304</v>
      </c>
      <c r="F323" s="145" t="s">
        <v>304</v>
      </c>
      <c r="G323" s="145" t="s">
        <v>304</v>
      </c>
      <c r="H323" s="145">
        <f t="shared" ref="H323" si="164">H324+H326+H328+H329</f>
        <v>110109.4</v>
      </c>
      <c r="I323" s="145">
        <f>H323/D323*100</f>
        <v>24.999994323828318</v>
      </c>
      <c r="J323" s="145" t="s">
        <v>304</v>
      </c>
      <c r="K323" s="145" t="s">
        <v>304</v>
      </c>
    </row>
    <row r="324" spans="1:11" ht="24" customHeight="1" x14ac:dyDescent="0.25">
      <c r="A324" s="220"/>
      <c r="B324" s="218"/>
      <c r="C324" s="155" t="s">
        <v>2</v>
      </c>
      <c r="D324" s="145">
        <f>D359</f>
        <v>440437.7</v>
      </c>
      <c r="E324" s="145">
        <f>E359</f>
        <v>463146.1</v>
      </c>
      <c r="F324" s="145">
        <f t="shared" ref="F324:I324" si="165">F359</f>
        <v>463146.1</v>
      </c>
      <c r="G324" s="145">
        <f t="shared" si="165"/>
        <v>110109.4</v>
      </c>
      <c r="H324" s="145">
        <f t="shared" si="165"/>
        <v>110109.4</v>
      </c>
      <c r="I324" s="145">
        <f t="shared" si="165"/>
        <v>24.999994323828318</v>
      </c>
      <c r="J324" s="145">
        <f t="shared" ref="J324" si="166">G324/E324*100</f>
        <v>23.774225886820595</v>
      </c>
      <c r="K324" s="145">
        <f t="shared" ref="K324" si="167">G324/F324*100</f>
        <v>23.774225886820595</v>
      </c>
    </row>
    <row r="325" spans="1:11" ht="60" x14ac:dyDescent="0.25">
      <c r="A325" s="220"/>
      <c r="B325" s="218"/>
      <c r="C325" s="155" t="s">
        <v>27</v>
      </c>
      <c r="D325" s="145"/>
      <c r="E325" s="145"/>
      <c r="F325" s="145"/>
      <c r="G325" s="145"/>
      <c r="H325" s="145"/>
      <c r="I325" s="145"/>
      <c r="J325" s="145"/>
      <c r="K325" s="145"/>
    </row>
    <row r="326" spans="1:11" ht="32.25" customHeight="1" x14ac:dyDescent="0.25">
      <c r="A326" s="220"/>
      <c r="B326" s="218"/>
      <c r="C326" s="155" t="s">
        <v>3</v>
      </c>
      <c r="D326" s="145"/>
      <c r="E326" s="145"/>
      <c r="F326" s="145"/>
      <c r="G326" s="145"/>
      <c r="H326" s="145"/>
      <c r="I326" s="145"/>
      <c r="J326" s="145"/>
      <c r="K326" s="145"/>
    </row>
    <row r="327" spans="1:11" ht="63.75" customHeight="1" x14ac:dyDescent="0.25">
      <c r="A327" s="220"/>
      <c r="B327" s="218"/>
      <c r="C327" s="155" t="s">
        <v>28</v>
      </c>
      <c r="D327" s="145"/>
      <c r="E327" s="145"/>
      <c r="F327" s="145"/>
      <c r="G327" s="145"/>
      <c r="H327" s="145"/>
      <c r="I327" s="145"/>
      <c r="J327" s="145"/>
      <c r="K327" s="145"/>
    </row>
    <row r="328" spans="1:11" ht="36" customHeight="1" x14ac:dyDescent="0.25">
      <c r="A328" s="220"/>
      <c r="B328" s="218"/>
      <c r="C328" s="155" t="s">
        <v>6</v>
      </c>
      <c r="D328" s="145"/>
      <c r="E328" s="145"/>
      <c r="F328" s="145"/>
      <c r="G328" s="145"/>
      <c r="H328" s="145"/>
      <c r="I328" s="145"/>
      <c r="J328" s="145"/>
      <c r="K328" s="145"/>
    </row>
    <row r="329" spans="1:11" ht="45" x14ac:dyDescent="0.25">
      <c r="A329" s="221"/>
      <c r="B329" s="218"/>
      <c r="C329" s="155" t="s">
        <v>4</v>
      </c>
      <c r="D329" s="145"/>
      <c r="E329" s="145"/>
      <c r="F329" s="145"/>
      <c r="G329" s="145"/>
      <c r="H329" s="145"/>
      <c r="I329" s="145"/>
      <c r="J329" s="145"/>
      <c r="K329" s="145"/>
    </row>
    <row r="330" spans="1:11" ht="23.25" customHeight="1" x14ac:dyDescent="0.25">
      <c r="A330" s="193" t="s">
        <v>13</v>
      </c>
      <c r="B330" s="194" t="s">
        <v>5</v>
      </c>
      <c r="C330" s="155" t="s">
        <v>1</v>
      </c>
      <c r="D330" s="145">
        <f>D331+D333+D335+D336</f>
        <v>17700</v>
      </c>
      <c r="E330" s="145" t="s">
        <v>304</v>
      </c>
      <c r="F330" s="145" t="s">
        <v>304</v>
      </c>
      <c r="G330" s="145" t="s">
        <v>304</v>
      </c>
      <c r="H330" s="145">
        <f t="shared" ref="H330" si="168">H331+H333+H335+H336</f>
        <v>4425</v>
      </c>
      <c r="I330" s="145">
        <f>H330/D330*100</f>
        <v>25</v>
      </c>
      <c r="J330" s="145" t="s">
        <v>304</v>
      </c>
      <c r="K330" s="145" t="s">
        <v>304</v>
      </c>
    </row>
    <row r="331" spans="1:11" ht="23.25" customHeight="1" x14ac:dyDescent="0.25">
      <c r="A331" s="193"/>
      <c r="B331" s="194"/>
      <c r="C331" s="155" t="s">
        <v>2</v>
      </c>
      <c r="D331" s="145">
        <v>17700</v>
      </c>
      <c r="E331" s="145">
        <v>17950.900000000001</v>
      </c>
      <c r="F331" s="145">
        <v>17700</v>
      </c>
      <c r="G331" s="145">
        <v>4425</v>
      </c>
      <c r="H331" s="145">
        <v>4425</v>
      </c>
      <c r="I331" s="145">
        <f>H331/D331*100</f>
        <v>25</v>
      </c>
      <c r="J331" s="145">
        <f t="shared" ref="J331:J366" si="169">G331/E331*100</f>
        <v>24.650574622999404</v>
      </c>
      <c r="K331" s="145">
        <f t="shared" ref="K331:K366" si="170">G331/F331*100</f>
        <v>25</v>
      </c>
    </row>
    <row r="332" spans="1:11" ht="60" x14ac:dyDescent="0.25">
      <c r="A332" s="193"/>
      <c r="B332" s="194"/>
      <c r="C332" s="155" t="s">
        <v>27</v>
      </c>
      <c r="D332" s="145"/>
      <c r="E332" s="145"/>
      <c r="F332" s="145"/>
      <c r="G332" s="145"/>
      <c r="H332" s="145"/>
      <c r="I332" s="145"/>
      <c r="J332" s="145"/>
      <c r="K332" s="145"/>
    </row>
    <row r="333" spans="1:11" ht="30" x14ac:dyDescent="0.25">
      <c r="A333" s="193"/>
      <c r="B333" s="194"/>
      <c r="C333" s="155" t="s">
        <v>3</v>
      </c>
      <c r="D333" s="145"/>
      <c r="E333" s="145"/>
      <c r="F333" s="145"/>
      <c r="G333" s="145"/>
      <c r="H333" s="145"/>
      <c r="I333" s="145"/>
      <c r="J333" s="145"/>
      <c r="K333" s="145"/>
    </row>
    <row r="334" spans="1:11" ht="66.75" customHeight="1" x14ac:dyDescent="0.25">
      <c r="A334" s="193"/>
      <c r="B334" s="194"/>
      <c r="C334" s="155" t="s">
        <v>28</v>
      </c>
      <c r="D334" s="145"/>
      <c r="E334" s="145"/>
      <c r="F334" s="145"/>
      <c r="G334" s="145"/>
      <c r="H334" s="145"/>
      <c r="I334" s="145"/>
      <c r="J334" s="145"/>
      <c r="K334" s="145"/>
    </row>
    <row r="335" spans="1:11" ht="30" x14ac:dyDescent="0.25">
      <c r="A335" s="193"/>
      <c r="B335" s="194"/>
      <c r="C335" s="155" t="s">
        <v>6</v>
      </c>
      <c r="D335" s="145"/>
      <c r="E335" s="145"/>
      <c r="F335" s="145"/>
      <c r="G335" s="145"/>
      <c r="H335" s="145"/>
      <c r="I335" s="145"/>
      <c r="J335" s="145"/>
      <c r="K335" s="145"/>
    </row>
    <row r="336" spans="1:11" ht="45" x14ac:dyDescent="0.25">
      <c r="A336" s="193"/>
      <c r="B336" s="194"/>
      <c r="C336" s="155" t="s">
        <v>4</v>
      </c>
      <c r="D336" s="145"/>
      <c r="E336" s="145"/>
      <c r="F336" s="145"/>
      <c r="G336" s="145"/>
      <c r="H336" s="145"/>
      <c r="I336" s="145"/>
      <c r="J336" s="145"/>
      <c r="K336" s="145"/>
    </row>
    <row r="337" spans="1:11" ht="23.25" customHeight="1" x14ac:dyDescent="0.25">
      <c r="A337" s="193" t="s">
        <v>12</v>
      </c>
      <c r="B337" s="194" t="s">
        <v>5</v>
      </c>
      <c r="C337" s="155" t="s">
        <v>1</v>
      </c>
      <c r="D337" s="145">
        <f>D338+D340+D342+D343</f>
        <v>40650</v>
      </c>
      <c r="E337" s="145" t="s">
        <v>304</v>
      </c>
      <c r="F337" s="145" t="s">
        <v>304</v>
      </c>
      <c r="G337" s="145" t="s">
        <v>304</v>
      </c>
      <c r="H337" s="145">
        <f t="shared" ref="H337" si="171">H338+H340+H342+H343</f>
        <v>9963.2999999999993</v>
      </c>
      <c r="I337" s="145">
        <f>H337/D337*100</f>
        <v>24.509963099630994</v>
      </c>
      <c r="J337" s="145" t="s">
        <v>304</v>
      </c>
      <c r="K337" s="145" t="s">
        <v>304</v>
      </c>
    </row>
    <row r="338" spans="1:11" ht="27" customHeight="1" x14ac:dyDescent="0.25">
      <c r="A338" s="193"/>
      <c r="B338" s="194"/>
      <c r="C338" s="155" t="s">
        <v>2</v>
      </c>
      <c r="D338" s="145">
        <v>40650</v>
      </c>
      <c r="E338" s="145">
        <v>41088.400000000001</v>
      </c>
      <c r="F338" s="145">
        <v>40586.6</v>
      </c>
      <c r="G338" s="145">
        <v>9963.2999999999993</v>
      </c>
      <c r="H338" s="145">
        <v>9963.2999999999993</v>
      </c>
      <c r="I338" s="145">
        <f>H338/D338*100</f>
        <v>24.509963099630994</v>
      </c>
      <c r="J338" s="145">
        <f t="shared" si="169"/>
        <v>24.248449684095753</v>
      </c>
      <c r="K338" s="145">
        <f t="shared" si="170"/>
        <v>24.548249914996575</v>
      </c>
    </row>
    <row r="339" spans="1:11" ht="60" x14ac:dyDescent="0.25">
      <c r="A339" s="193"/>
      <c r="B339" s="194"/>
      <c r="C339" s="155" t="s">
        <v>27</v>
      </c>
      <c r="D339" s="145"/>
      <c r="E339" s="145"/>
      <c r="F339" s="145"/>
      <c r="G339" s="145"/>
      <c r="H339" s="145"/>
      <c r="I339" s="145"/>
      <c r="J339" s="145"/>
      <c r="K339" s="145"/>
    </row>
    <row r="340" spans="1:11" ht="32.25" customHeight="1" x14ac:dyDescent="0.25">
      <c r="A340" s="193"/>
      <c r="B340" s="194"/>
      <c r="C340" s="155" t="s">
        <v>3</v>
      </c>
      <c r="D340" s="145"/>
      <c r="E340" s="145"/>
      <c r="F340" s="145"/>
      <c r="G340" s="145"/>
      <c r="H340" s="145"/>
      <c r="I340" s="145"/>
      <c r="J340" s="145"/>
      <c r="K340" s="145"/>
    </row>
    <row r="341" spans="1:11" ht="67.5" customHeight="1" x14ac:dyDescent="0.25">
      <c r="A341" s="193"/>
      <c r="B341" s="194"/>
      <c r="C341" s="155" t="s">
        <v>28</v>
      </c>
      <c r="D341" s="145"/>
      <c r="E341" s="145"/>
      <c r="F341" s="145"/>
      <c r="G341" s="145"/>
      <c r="H341" s="145"/>
      <c r="I341" s="145"/>
      <c r="J341" s="145"/>
      <c r="K341" s="145"/>
    </row>
    <row r="342" spans="1:11" ht="32.25" customHeight="1" x14ac:dyDescent="0.25">
      <c r="A342" s="193"/>
      <c r="B342" s="194"/>
      <c r="C342" s="155" t="s">
        <v>6</v>
      </c>
      <c r="D342" s="145"/>
      <c r="E342" s="145"/>
      <c r="F342" s="145"/>
      <c r="G342" s="145"/>
      <c r="H342" s="145"/>
      <c r="I342" s="145"/>
      <c r="J342" s="145"/>
      <c r="K342" s="145"/>
    </row>
    <row r="343" spans="1:11" ht="48" customHeight="1" x14ac:dyDescent="0.25">
      <c r="A343" s="193"/>
      <c r="B343" s="194"/>
      <c r="C343" s="155" t="s">
        <v>4</v>
      </c>
      <c r="D343" s="145"/>
      <c r="E343" s="145"/>
      <c r="F343" s="145"/>
      <c r="G343" s="145"/>
      <c r="H343" s="145"/>
      <c r="I343" s="145"/>
      <c r="J343" s="145"/>
      <c r="K343" s="145"/>
    </row>
    <row r="344" spans="1:11" ht="35.25" customHeight="1" x14ac:dyDescent="0.25">
      <c r="A344" s="193" t="s">
        <v>14</v>
      </c>
      <c r="B344" s="194" t="s">
        <v>5</v>
      </c>
      <c r="C344" s="155" t="s">
        <v>1</v>
      </c>
      <c r="D344" s="145">
        <f>D345+D347+D349+D350</f>
        <v>5500</v>
      </c>
      <c r="E344" s="145" t="s">
        <v>304</v>
      </c>
      <c r="F344" s="145" t="s">
        <v>304</v>
      </c>
      <c r="G344" s="145" t="s">
        <v>304</v>
      </c>
      <c r="H344" s="145">
        <f t="shared" ref="H344" si="172">H345+H347+H349+H350</f>
        <v>0</v>
      </c>
      <c r="I344" s="145">
        <f>H344/D344*100</f>
        <v>0</v>
      </c>
      <c r="J344" s="145" t="s">
        <v>304</v>
      </c>
      <c r="K344" s="145" t="s">
        <v>304</v>
      </c>
    </row>
    <row r="345" spans="1:11" ht="39" customHeight="1" x14ac:dyDescent="0.25">
      <c r="A345" s="193"/>
      <c r="B345" s="194"/>
      <c r="C345" s="155" t="s">
        <v>2</v>
      </c>
      <c r="D345" s="145">
        <v>5500</v>
      </c>
      <c r="E345" s="145">
        <v>5500</v>
      </c>
      <c r="F345" s="145">
        <v>5500</v>
      </c>
      <c r="G345" s="145"/>
      <c r="H345" s="145"/>
      <c r="I345" s="145">
        <f>H345/D345*100</f>
        <v>0</v>
      </c>
      <c r="J345" s="145">
        <f t="shared" si="169"/>
        <v>0</v>
      </c>
      <c r="K345" s="145">
        <f t="shared" si="170"/>
        <v>0</v>
      </c>
    </row>
    <row r="346" spans="1:11" ht="60" x14ac:dyDescent="0.25">
      <c r="A346" s="193"/>
      <c r="B346" s="194"/>
      <c r="C346" s="155" t="s">
        <v>27</v>
      </c>
      <c r="D346" s="145"/>
      <c r="E346" s="145"/>
      <c r="F346" s="145"/>
      <c r="G346" s="145"/>
      <c r="H346" s="145"/>
      <c r="I346" s="145"/>
      <c r="J346" s="145"/>
      <c r="K346" s="145"/>
    </row>
    <row r="347" spans="1:11" ht="39" customHeight="1" x14ac:dyDescent="0.25">
      <c r="A347" s="193"/>
      <c r="B347" s="194"/>
      <c r="C347" s="155" t="s">
        <v>3</v>
      </c>
      <c r="D347" s="145"/>
      <c r="E347" s="145"/>
      <c r="F347" s="145"/>
      <c r="G347" s="145"/>
      <c r="H347" s="145"/>
      <c r="I347" s="145"/>
      <c r="J347" s="145"/>
      <c r="K347" s="145"/>
    </row>
    <row r="348" spans="1:11" ht="68.25" customHeight="1" x14ac:dyDescent="0.25">
      <c r="A348" s="193"/>
      <c r="B348" s="194"/>
      <c r="C348" s="155" t="s">
        <v>28</v>
      </c>
      <c r="D348" s="145"/>
      <c r="E348" s="145"/>
      <c r="F348" s="145"/>
      <c r="G348" s="145"/>
      <c r="H348" s="145"/>
      <c r="I348" s="145"/>
      <c r="J348" s="145"/>
      <c r="K348" s="145"/>
    </row>
    <row r="349" spans="1:11" ht="39" customHeight="1" x14ac:dyDescent="0.25">
      <c r="A349" s="193"/>
      <c r="B349" s="194"/>
      <c r="C349" s="155" t="s">
        <v>6</v>
      </c>
      <c r="D349" s="145"/>
      <c r="E349" s="145"/>
      <c r="F349" s="145"/>
      <c r="G349" s="145"/>
      <c r="H349" s="145"/>
      <c r="I349" s="145"/>
      <c r="J349" s="145"/>
      <c r="K349" s="145"/>
    </row>
    <row r="350" spans="1:11" ht="41.25" customHeight="1" x14ac:dyDescent="0.25">
      <c r="A350" s="193"/>
      <c r="B350" s="194"/>
      <c r="C350" s="155" t="s">
        <v>4</v>
      </c>
      <c r="D350" s="145"/>
      <c r="E350" s="145"/>
      <c r="F350" s="145"/>
      <c r="G350" s="145"/>
      <c r="H350" s="145"/>
      <c r="I350" s="145"/>
      <c r="J350" s="145"/>
      <c r="K350" s="145"/>
    </row>
    <row r="351" spans="1:11" ht="22.5" customHeight="1" x14ac:dyDescent="0.25">
      <c r="A351" s="193" t="s">
        <v>15</v>
      </c>
      <c r="B351" s="194" t="s">
        <v>5</v>
      </c>
      <c r="C351" s="155" t="s">
        <v>1</v>
      </c>
      <c r="D351" s="145">
        <f>D352+D354+D356+D357</f>
        <v>20000</v>
      </c>
      <c r="E351" s="145" t="s">
        <v>304</v>
      </c>
      <c r="F351" s="145" t="s">
        <v>304</v>
      </c>
      <c r="G351" s="145" t="s">
        <v>304</v>
      </c>
      <c r="H351" s="145">
        <f t="shared" ref="H351" si="173">H352+H354+H356+H357</f>
        <v>0</v>
      </c>
      <c r="I351" s="145">
        <f>H351/D351*100</f>
        <v>0</v>
      </c>
      <c r="J351" s="145" t="s">
        <v>304</v>
      </c>
      <c r="K351" s="145" t="s">
        <v>304</v>
      </c>
    </row>
    <row r="352" spans="1:11" ht="21.75" customHeight="1" x14ac:dyDescent="0.25">
      <c r="A352" s="193"/>
      <c r="B352" s="194"/>
      <c r="C352" s="155" t="s">
        <v>2</v>
      </c>
      <c r="D352" s="145">
        <v>20000</v>
      </c>
      <c r="E352" s="145">
        <v>20000</v>
      </c>
      <c r="F352" s="145">
        <v>20000</v>
      </c>
      <c r="G352" s="145"/>
      <c r="H352" s="145"/>
      <c r="I352" s="145">
        <f>H352/D352*100</f>
        <v>0</v>
      </c>
      <c r="J352" s="145">
        <f t="shared" si="169"/>
        <v>0</v>
      </c>
      <c r="K352" s="145">
        <f t="shared" si="170"/>
        <v>0</v>
      </c>
    </row>
    <row r="353" spans="1:11" ht="60" x14ac:dyDescent="0.25">
      <c r="A353" s="193"/>
      <c r="B353" s="194"/>
      <c r="C353" s="155" t="s">
        <v>27</v>
      </c>
      <c r="D353" s="145"/>
      <c r="E353" s="145"/>
      <c r="F353" s="145"/>
      <c r="G353" s="145"/>
      <c r="H353" s="145"/>
      <c r="I353" s="145"/>
      <c r="J353" s="145"/>
      <c r="K353" s="145"/>
    </row>
    <row r="354" spans="1:11" ht="30" x14ac:dyDescent="0.25">
      <c r="A354" s="193"/>
      <c r="B354" s="194"/>
      <c r="C354" s="155" t="s">
        <v>3</v>
      </c>
      <c r="D354" s="145"/>
      <c r="E354" s="145"/>
      <c r="F354" s="145"/>
      <c r="G354" s="145"/>
      <c r="H354" s="145"/>
      <c r="I354" s="145"/>
      <c r="J354" s="145"/>
      <c r="K354" s="145"/>
    </row>
    <row r="355" spans="1:11" ht="64.5" customHeight="1" x14ac:dyDescent="0.25">
      <c r="A355" s="193"/>
      <c r="B355" s="194"/>
      <c r="C355" s="155" t="s">
        <v>28</v>
      </c>
      <c r="D355" s="145"/>
      <c r="E355" s="145"/>
      <c r="F355" s="145"/>
      <c r="G355" s="145"/>
      <c r="H355" s="145"/>
      <c r="I355" s="145"/>
      <c r="J355" s="145"/>
      <c r="K355" s="145"/>
    </row>
    <row r="356" spans="1:11" ht="30" customHeight="1" x14ac:dyDescent="0.25">
      <c r="A356" s="193"/>
      <c r="B356" s="194"/>
      <c r="C356" s="155" t="s">
        <v>6</v>
      </c>
      <c r="D356" s="145"/>
      <c r="E356" s="145"/>
      <c r="F356" s="145"/>
      <c r="G356" s="145"/>
      <c r="H356" s="145"/>
      <c r="I356" s="145"/>
      <c r="J356" s="145"/>
      <c r="K356" s="145"/>
    </row>
    <row r="357" spans="1:11" ht="42.75" customHeight="1" x14ac:dyDescent="0.25">
      <c r="A357" s="193"/>
      <c r="B357" s="194"/>
      <c r="C357" s="155" t="s">
        <v>4</v>
      </c>
      <c r="D357" s="145"/>
      <c r="E357" s="145"/>
      <c r="F357" s="145"/>
      <c r="G357" s="145"/>
      <c r="H357" s="145"/>
      <c r="I357" s="145"/>
      <c r="J357" s="145"/>
      <c r="K357" s="145"/>
    </row>
    <row r="358" spans="1:11" ht="24" customHeight="1" x14ac:dyDescent="0.25">
      <c r="A358" s="193" t="s">
        <v>16</v>
      </c>
      <c r="B358" s="194" t="s">
        <v>25</v>
      </c>
      <c r="C358" s="155" t="s">
        <v>1</v>
      </c>
      <c r="D358" s="145">
        <f>D359+D361+D363+D364</f>
        <v>440437.7</v>
      </c>
      <c r="E358" s="145">
        <v>463146.1</v>
      </c>
      <c r="F358" s="145">
        <v>463146.1</v>
      </c>
      <c r="G358" s="145">
        <v>110109.4</v>
      </c>
      <c r="H358" s="145">
        <v>110109.4</v>
      </c>
      <c r="I358" s="145">
        <f>H358/D358*100</f>
        <v>24.999994323828318</v>
      </c>
      <c r="J358" s="145">
        <f>G358/E358*100</f>
        <v>23.774225886820595</v>
      </c>
      <c r="K358" s="145">
        <f>H358/F358*100</f>
        <v>23.774225886820595</v>
      </c>
    </row>
    <row r="359" spans="1:11" ht="21.75" customHeight="1" x14ac:dyDescent="0.25">
      <c r="A359" s="193"/>
      <c r="B359" s="218"/>
      <c r="C359" s="155" t="s">
        <v>2</v>
      </c>
      <c r="D359" s="145">
        <v>440437.7</v>
      </c>
      <c r="E359" s="145">
        <v>463146.1</v>
      </c>
      <c r="F359" s="145">
        <v>463146.1</v>
      </c>
      <c r="G359" s="145">
        <v>110109.4</v>
      </c>
      <c r="H359" s="145">
        <v>110109.4</v>
      </c>
      <c r="I359" s="145">
        <f>H359/D359*100</f>
        <v>24.999994323828318</v>
      </c>
      <c r="J359" s="145">
        <f t="shared" si="169"/>
        <v>23.774225886820595</v>
      </c>
      <c r="K359" s="145">
        <f t="shared" si="170"/>
        <v>23.774225886820595</v>
      </c>
    </row>
    <row r="360" spans="1:11" ht="60" x14ac:dyDescent="0.25">
      <c r="A360" s="193"/>
      <c r="B360" s="218"/>
      <c r="C360" s="155" t="s">
        <v>27</v>
      </c>
      <c r="D360" s="145"/>
      <c r="E360" s="145"/>
      <c r="F360" s="145"/>
      <c r="G360" s="145"/>
      <c r="H360" s="145"/>
      <c r="I360" s="145"/>
      <c r="J360" s="145"/>
      <c r="K360" s="145"/>
    </row>
    <row r="361" spans="1:11" ht="34.5" customHeight="1" x14ac:dyDescent="0.25">
      <c r="A361" s="193"/>
      <c r="B361" s="218"/>
      <c r="C361" s="155" t="s">
        <v>3</v>
      </c>
      <c r="D361" s="145"/>
      <c r="E361" s="145"/>
      <c r="F361" s="145"/>
      <c r="G361" s="145"/>
      <c r="H361" s="145"/>
      <c r="I361" s="145"/>
      <c r="J361" s="145"/>
      <c r="K361" s="145"/>
    </row>
    <row r="362" spans="1:11" ht="67.5" customHeight="1" x14ac:dyDescent="0.25">
      <c r="A362" s="193"/>
      <c r="B362" s="218"/>
      <c r="C362" s="155" t="s">
        <v>28</v>
      </c>
      <c r="D362" s="145"/>
      <c r="E362" s="145"/>
      <c r="F362" s="145"/>
      <c r="G362" s="145"/>
      <c r="H362" s="145"/>
      <c r="I362" s="145"/>
      <c r="J362" s="145"/>
      <c r="K362" s="145"/>
    </row>
    <row r="363" spans="1:11" ht="33" customHeight="1" x14ac:dyDescent="0.25">
      <c r="A363" s="193"/>
      <c r="B363" s="218"/>
      <c r="C363" s="155" t="s">
        <v>6</v>
      </c>
      <c r="D363" s="145"/>
      <c r="E363" s="145"/>
      <c r="F363" s="145"/>
      <c r="G363" s="145"/>
      <c r="H363" s="145"/>
      <c r="I363" s="145"/>
      <c r="J363" s="145"/>
      <c r="K363" s="145"/>
    </row>
    <row r="364" spans="1:11" ht="54" customHeight="1" x14ac:dyDescent="0.25">
      <c r="A364" s="193"/>
      <c r="B364" s="218"/>
      <c r="C364" s="155" t="s">
        <v>4</v>
      </c>
      <c r="D364" s="145"/>
      <c r="E364" s="145"/>
      <c r="F364" s="145"/>
      <c r="G364" s="145"/>
      <c r="H364" s="145"/>
      <c r="I364" s="145"/>
      <c r="J364" s="145"/>
      <c r="K364" s="145"/>
    </row>
    <row r="365" spans="1:11" ht="35.25" customHeight="1" x14ac:dyDescent="0.25">
      <c r="A365" s="193" t="s">
        <v>17</v>
      </c>
      <c r="B365" s="194" t="s">
        <v>5</v>
      </c>
      <c r="C365" s="155" t="s">
        <v>1</v>
      </c>
      <c r="D365" s="145">
        <f>D366+D368+D370+D371</f>
        <v>10010</v>
      </c>
      <c r="E365" s="145" t="s">
        <v>304</v>
      </c>
      <c r="F365" s="145" t="s">
        <v>304</v>
      </c>
      <c r="G365" s="145" t="s">
        <v>304</v>
      </c>
      <c r="H365" s="145">
        <f t="shared" ref="H365" si="174">H366+H368+H370+H371</f>
        <v>3639.5</v>
      </c>
      <c r="I365" s="145">
        <f>H365/D365*100</f>
        <v>36.358641358641357</v>
      </c>
      <c r="J365" s="145" t="s">
        <v>304</v>
      </c>
      <c r="K365" s="145" t="s">
        <v>304</v>
      </c>
    </row>
    <row r="366" spans="1:11" ht="36.75" customHeight="1" x14ac:dyDescent="0.25">
      <c r="A366" s="193"/>
      <c r="B366" s="194"/>
      <c r="C366" s="155" t="s">
        <v>2</v>
      </c>
      <c r="D366" s="145">
        <v>10010</v>
      </c>
      <c r="E366" s="145">
        <v>10010</v>
      </c>
      <c r="F366" s="145">
        <v>10010</v>
      </c>
      <c r="G366" s="145">
        <v>3639.5</v>
      </c>
      <c r="H366" s="145">
        <v>3639.5</v>
      </c>
      <c r="I366" s="145">
        <f>H366/D366*100</f>
        <v>36.358641358641357</v>
      </c>
      <c r="J366" s="145">
        <f t="shared" si="169"/>
        <v>36.358641358641357</v>
      </c>
      <c r="K366" s="145">
        <f t="shared" si="170"/>
        <v>36.358641358641357</v>
      </c>
    </row>
    <row r="367" spans="1:11" ht="60" x14ac:dyDescent="0.25">
      <c r="A367" s="193"/>
      <c r="B367" s="194"/>
      <c r="C367" s="155" t="s">
        <v>27</v>
      </c>
      <c r="D367" s="145"/>
      <c r="E367" s="145"/>
      <c r="F367" s="145"/>
      <c r="G367" s="145"/>
      <c r="H367" s="145"/>
      <c r="I367" s="145"/>
      <c r="J367" s="145"/>
      <c r="K367" s="145"/>
    </row>
    <row r="368" spans="1:11" ht="41.25" customHeight="1" x14ac:dyDescent="0.25">
      <c r="A368" s="193"/>
      <c r="B368" s="194"/>
      <c r="C368" s="155" t="s">
        <v>3</v>
      </c>
      <c r="D368" s="145"/>
      <c r="E368" s="145"/>
      <c r="F368" s="145"/>
      <c r="G368" s="145"/>
      <c r="H368" s="145"/>
      <c r="I368" s="145"/>
      <c r="J368" s="145"/>
      <c r="K368" s="145"/>
    </row>
    <row r="369" spans="1:11" ht="69" customHeight="1" x14ac:dyDescent="0.25">
      <c r="A369" s="193"/>
      <c r="B369" s="194"/>
      <c r="C369" s="155" t="s">
        <v>28</v>
      </c>
      <c r="D369" s="145"/>
      <c r="E369" s="145"/>
      <c r="F369" s="145"/>
      <c r="G369" s="145"/>
      <c r="H369" s="145"/>
      <c r="I369" s="145"/>
      <c r="J369" s="145"/>
      <c r="K369" s="145"/>
    </row>
    <row r="370" spans="1:11" ht="44.25" customHeight="1" x14ac:dyDescent="0.25">
      <c r="A370" s="193"/>
      <c r="B370" s="194"/>
      <c r="C370" s="155" t="s">
        <v>6</v>
      </c>
      <c r="D370" s="145"/>
      <c r="E370" s="145"/>
      <c r="F370" s="145"/>
      <c r="G370" s="145"/>
      <c r="H370" s="145"/>
      <c r="I370" s="145"/>
      <c r="J370" s="145"/>
      <c r="K370" s="145"/>
    </row>
    <row r="371" spans="1:11" ht="42" customHeight="1" x14ac:dyDescent="0.25">
      <c r="A371" s="193"/>
      <c r="B371" s="194"/>
      <c r="C371" s="155" t="s">
        <v>4</v>
      </c>
      <c r="D371" s="145"/>
      <c r="E371" s="145"/>
      <c r="F371" s="145"/>
      <c r="G371" s="145"/>
      <c r="H371" s="145"/>
      <c r="I371" s="145"/>
      <c r="J371" s="145"/>
      <c r="K371" s="145"/>
    </row>
    <row r="372" spans="1:11" ht="21" customHeight="1" x14ac:dyDescent="0.25">
      <c r="A372" s="202" t="s">
        <v>83</v>
      </c>
      <c r="B372" s="194" t="s">
        <v>5</v>
      </c>
      <c r="C372" s="155" t="s">
        <v>1</v>
      </c>
      <c r="D372" s="145">
        <f>D373+D375+D377+D378</f>
        <v>100</v>
      </c>
      <c r="E372" s="145" t="s">
        <v>304</v>
      </c>
      <c r="F372" s="145" t="s">
        <v>304</v>
      </c>
      <c r="G372" s="145" t="s">
        <v>304</v>
      </c>
      <c r="H372" s="145">
        <f t="shared" ref="H372" si="175">H373+H375+H377+H378</f>
        <v>0</v>
      </c>
      <c r="I372" s="145">
        <f>H372/D372*100</f>
        <v>0</v>
      </c>
      <c r="J372" s="145" t="s">
        <v>304</v>
      </c>
      <c r="K372" s="145" t="s">
        <v>304</v>
      </c>
    </row>
    <row r="373" spans="1:11" ht="22.9" customHeight="1" x14ac:dyDescent="0.25">
      <c r="A373" s="209"/>
      <c r="B373" s="194"/>
      <c r="C373" s="155" t="s">
        <v>2</v>
      </c>
      <c r="D373" s="145">
        <v>100</v>
      </c>
      <c r="E373" s="145">
        <v>100</v>
      </c>
      <c r="F373" s="145">
        <v>100</v>
      </c>
      <c r="G373" s="145"/>
      <c r="H373" s="145"/>
      <c r="I373" s="145">
        <f>H373/D373*100</f>
        <v>0</v>
      </c>
      <c r="J373" s="145">
        <f t="shared" ref="J373:J382" si="176">G373/E373*100</f>
        <v>0</v>
      </c>
      <c r="K373" s="145">
        <f t="shared" ref="K373:K382" si="177">G373/F373*100</f>
        <v>0</v>
      </c>
    </row>
    <row r="374" spans="1:11" ht="15" customHeight="1" x14ac:dyDescent="0.25">
      <c r="A374" s="209"/>
      <c r="B374" s="194"/>
      <c r="C374" s="155" t="s">
        <v>27</v>
      </c>
      <c r="D374" s="148"/>
      <c r="E374" s="145"/>
      <c r="F374" s="154"/>
      <c r="G374" s="154"/>
      <c r="H374" s="154"/>
      <c r="I374" s="154"/>
      <c r="J374" s="145"/>
      <c r="K374" s="145"/>
    </row>
    <row r="375" spans="1:11" ht="30" x14ac:dyDescent="0.25">
      <c r="A375" s="209"/>
      <c r="B375" s="194"/>
      <c r="C375" s="155" t="s">
        <v>3</v>
      </c>
      <c r="D375" s="148"/>
      <c r="E375" s="154"/>
      <c r="F375" s="154"/>
      <c r="G375" s="154"/>
      <c r="H375" s="154"/>
      <c r="I375" s="154"/>
      <c r="J375" s="145"/>
      <c r="K375" s="145"/>
    </row>
    <row r="376" spans="1:11" ht="75" x14ac:dyDescent="0.25">
      <c r="A376" s="209"/>
      <c r="B376" s="194"/>
      <c r="C376" s="155" t="s">
        <v>28</v>
      </c>
      <c r="D376" s="148"/>
      <c r="E376" s="154"/>
      <c r="F376" s="154"/>
      <c r="G376" s="154"/>
      <c r="H376" s="154"/>
      <c r="I376" s="154"/>
      <c r="J376" s="145"/>
      <c r="K376" s="145"/>
    </row>
    <row r="377" spans="1:11" ht="30" x14ac:dyDescent="0.25">
      <c r="A377" s="209"/>
      <c r="B377" s="194"/>
      <c r="C377" s="155" t="s">
        <v>6</v>
      </c>
      <c r="D377" s="148"/>
      <c r="E377" s="154"/>
      <c r="F377" s="154"/>
      <c r="G377" s="154"/>
      <c r="H377" s="154"/>
      <c r="I377" s="154"/>
      <c r="J377" s="145"/>
      <c r="K377" s="145"/>
    </row>
    <row r="378" spans="1:11" ht="45" x14ac:dyDescent="0.25">
      <c r="A378" s="210"/>
      <c r="B378" s="194"/>
      <c r="C378" s="155" t="s">
        <v>4</v>
      </c>
      <c r="D378" s="149"/>
      <c r="E378" s="154"/>
      <c r="F378" s="154"/>
      <c r="G378" s="154"/>
      <c r="H378" s="154"/>
      <c r="I378" s="154"/>
      <c r="J378" s="145"/>
      <c r="K378" s="145"/>
    </row>
    <row r="379" spans="1:11" ht="16.899999999999999" customHeight="1" x14ac:dyDescent="0.25">
      <c r="A379" s="202" t="s">
        <v>399</v>
      </c>
      <c r="B379" s="194" t="s">
        <v>5</v>
      </c>
      <c r="C379" s="155" t="s">
        <v>1</v>
      </c>
      <c r="D379" s="145">
        <f>D380+D382+D384+D385</f>
        <v>10000</v>
      </c>
      <c r="E379" s="145" t="s">
        <v>304</v>
      </c>
      <c r="F379" s="145" t="s">
        <v>304</v>
      </c>
      <c r="G379" s="145" t="s">
        <v>304</v>
      </c>
      <c r="H379" s="145">
        <f>H380+H382+H384+H385</f>
        <v>10000</v>
      </c>
      <c r="I379" s="145">
        <f>H379/D379*100</f>
        <v>100</v>
      </c>
      <c r="J379" s="145"/>
      <c r="K379" s="145"/>
    </row>
    <row r="380" spans="1:11" ht="22.15" customHeight="1" x14ac:dyDescent="0.25">
      <c r="A380" s="209"/>
      <c r="B380" s="194"/>
      <c r="C380" s="155" t="s">
        <v>2</v>
      </c>
      <c r="D380" s="145">
        <v>1100</v>
      </c>
      <c r="E380" s="145">
        <v>1100</v>
      </c>
      <c r="F380" s="145">
        <v>1100</v>
      </c>
      <c r="G380" s="145">
        <v>1100</v>
      </c>
      <c r="H380" s="145">
        <v>1100</v>
      </c>
      <c r="I380" s="145">
        <f t="shared" ref="I380:I382" si="178">H380/D380*100</f>
        <v>100</v>
      </c>
      <c r="J380" s="145">
        <f t="shared" si="176"/>
        <v>100</v>
      </c>
      <c r="K380" s="145">
        <f t="shared" si="177"/>
        <v>100</v>
      </c>
    </row>
    <row r="381" spans="1:11" ht="55.15" customHeight="1" x14ac:dyDescent="0.25">
      <c r="A381" s="209"/>
      <c r="B381" s="194"/>
      <c r="C381" s="155" t="s">
        <v>27</v>
      </c>
      <c r="D381" s="145"/>
      <c r="E381" s="145">
        <v>1100</v>
      </c>
      <c r="F381" s="154"/>
      <c r="G381" s="145">
        <v>1100</v>
      </c>
      <c r="H381" s="154"/>
      <c r="I381" s="145"/>
      <c r="J381" s="145">
        <f t="shared" si="176"/>
        <v>100</v>
      </c>
      <c r="K381" s="145"/>
    </row>
    <row r="382" spans="1:11" ht="33" customHeight="1" x14ac:dyDescent="0.25">
      <c r="A382" s="209"/>
      <c r="B382" s="194"/>
      <c r="C382" s="155" t="s">
        <v>3</v>
      </c>
      <c r="D382" s="145">
        <v>8900</v>
      </c>
      <c r="E382" s="145">
        <v>8900</v>
      </c>
      <c r="F382" s="145">
        <v>8900</v>
      </c>
      <c r="G382" s="145">
        <v>8900</v>
      </c>
      <c r="H382" s="145">
        <v>8900</v>
      </c>
      <c r="I382" s="145">
        <f t="shared" si="178"/>
        <v>100</v>
      </c>
      <c r="J382" s="145">
        <f t="shared" si="176"/>
        <v>100</v>
      </c>
      <c r="K382" s="145">
        <f t="shared" si="177"/>
        <v>100</v>
      </c>
    </row>
    <row r="383" spans="1:11" ht="54" customHeight="1" x14ac:dyDescent="0.25">
      <c r="A383" s="209"/>
      <c r="B383" s="194"/>
      <c r="C383" s="155" t="s">
        <v>28</v>
      </c>
      <c r="D383" s="149"/>
      <c r="E383" s="145">
        <v>8900</v>
      </c>
      <c r="F383" s="154"/>
      <c r="G383" s="145">
        <v>8900</v>
      </c>
      <c r="H383" s="154"/>
      <c r="I383" s="154"/>
      <c r="J383" s="154"/>
      <c r="K383" s="154"/>
    </row>
    <row r="384" spans="1:11" ht="27" customHeight="1" x14ac:dyDescent="0.25">
      <c r="A384" s="209"/>
      <c r="B384" s="194"/>
      <c r="C384" s="155" t="s">
        <v>6</v>
      </c>
      <c r="D384" s="149"/>
      <c r="E384" s="154"/>
      <c r="F384" s="154"/>
      <c r="G384" s="154"/>
      <c r="H384" s="154"/>
      <c r="I384" s="154"/>
      <c r="J384" s="154"/>
      <c r="K384" s="154"/>
    </row>
    <row r="385" spans="1:11" ht="27.6" customHeight="1" x14ac:dyDescent="0.25">
      <c r="A385" s="210"/>
      <c r="B385" s="194"/>
      <c r="C385" s="155" t="s">
        <v>4</v>
      </c>
      <c r="D385" s="149"/>
      <c r="E385" s="154"/>
      <c r="F385" s="154"/>
      <c r="G385" s="154"/>
      <c r="H385" s="154"/>
      <c r="I385" s="154"/>
      <c r="J385" s="154"/>
      <c r="K385" s="154"/>
    </row>
    <row r="386" spans="1:11" ht="16.899999999999999" customHeight="1" x14ac:dyDescent="0.25">
      <c r="A386" s="197" t="s">
        <v>119</v>
      </c>
      <c r="B386" s="194" t="s">
        <v>5</v>
      </c>
      <c r="C386" s="155" t="s">
        <v>1</v>
      </c>
      <c r="D386" s="145">
        <f>D387+D389+D391+D392</f>
        <v>864909.8</v>
      </c>
      <c r="E386" s="145" t="s">
        <v>304</v>
      </c>
      <c r="F386" s="145" t="s">
        <v>304</v>
      </c>
      <c r="G386" s="145" t="s">
        <v>304</v>
      </c>
      <c r="H386" s="145">
        <f t="shared" ref="H386" si="179">H387+H389+H391+H392</f>
        <v>249918.3</v>
      </c>
      <c r="I386" s="145">
        <f>H386/D386*100</f>
        <v>28.895302145957874</v>
      </c>
      <c r="J386" s="145" t="s">
        <v>304</v>
      </c>
      <c r="K386" s="145" t="s">
        <v>304</v>
      </c>
    </row>
    <row r="387" spans="1:11" ht="16.5" x14ac:dyDescent="0.25">
      <c r="A387" s="220"/>
      <c r="B387" s="194"/>
      <c r="C387" s="155" t="s">
        <v>2</v>
      </c>
      <c r="D387" s="145">
        <f>D403+D425+D418</f>
        <v>18106.8</v>
      </c>
      <c r="E387" s="145">
        <f>E403+E425+E418</f>
        <v>19823.599999999999</v>
      </c>
      <c r="F387" s="145">
        <f t="shared" ref="F387:H387" si="180">F403+F425+F418</f>
        <v>19724.8</v>
      </c>
      <c r="G387" s="145">
        <f t="shared" si="180"/>
        <v>4998.3999999999996</v>
      </c>
      <c r="H387" s="145">
        <f t="shared" si="180"/>
        <v>4998.3999999999996</v>
      </c>
      <c r="I387" s="145">
        <f>H387/D387*100</f>
        <v>27.605098636976162</v>
      </c>
      <c r="J387" s="145">
        <f t="shared" ref="J387:J390" si="181">G387/E387*100</f>
        <v>25.214390927984827</v>
      </c>
      <c r="K387" s="145">
        <f t="shared" ref="K387" si="182">G387/F387*100</f>
        <v>25.340687865022709</v>
      </c>
    </row>
    <row r="388" spans="1:11" ht="60" x14ac:dyDescent="0.25">
      <c r="A388" s="220"/>
      <c r="B388" s="194"/>
      <c r="C388" s="155" t="s">
        <v>27</v>
      </c>
      <c r="D388" s="145">
        <f t="shared" ref="D388:H390" si="183">D404+D426+D419</f>
        <v>0</v>
      </c>
      <c r="E388" s="145">
        <f>E404+E426+E419</f>
        <v>19823.599999999999</v>
      </c>
      <c r="F388" s="145">
        <f>F404+F426</f>
        <v>0</v>
      </c>
      <c r="G388" s="145">
        <f>G404+G426</f>
        <v>4998.3999999999996</v>
      </c>
      <c r="H388" s="145">
        <f>H404+H426</f>
        <v>0</v>
      </c>
      <c r="I388" s="145"/>
      <c r="J388" s="145">
        <f t="shared" si="181"/>
        <v>25.214390927984827</v>
      </c>
      <c r="K388" s="145"/>
    </row>
    <row r="389" spans="1:11" ht="30" x14ac:dyDescent="0.25">
      <c r="A389" s="220"/>
      <c r="B389" s="194"/>
      <c r="C389" s="155" t="s">
        <v>3</v>
      </c>
      <c r="D389" s="145">
        <f t="shared" si="183"/>
        <v>846803</v>
      </c>
      <c r="E389" s="145">
        <f t="shared" si="183"/>
        <v>814721.8</v>
      </c>
      <c r="F389" s="145">
        <f t="shared" si="183"/>
        <v>814721.8</v>
      </c>
      <c r="G389" s="145">
        <f t="shared" si="183"/>
        <v>244919.9</v>
      </c>
      <c r="H389" s="145">
        <f t="shared" si="183"/>
        <v>244919.9</v>
      </c>
      <c r="I389" s="145">
        <f>H389/D389*100</f>
        <v>28.922889975590543</v>
      </c>
      <c r="J389" s="145">
        <f t="shared" si="181"/>
        <v>30.06178305281631</v>
      </c>
      <c r="K389" s="145">
        <f t="shared" ref="K389" si="184">G389/F389*100</f>
        <v>30.06178305281631</v>
      </c>
    </row>
    <row r="390" spans="1:11" ht="75" x14ac:dyDescent="0.25">
      <c r="A390" s="220"/>
      <c r="B390" s="194"/>
      <c r="C390" s="155" t="s">
        <v>28</v>
      </c>
      <c r="D390" s="145">
        <f t="shared" ref="D390:E392" si="185">D406+D428</f>
        <v>0</v>
      </c>
      <c r="E390" s="145">
        <f t="shared" si="183"/>
        <v>814721.8</v>
      </c>
      <c r="F390" s="145">
        <f t="shared" ref="F390:H392" si="186">F406+F428</f>
        <v>0</v>
      </c>
      <c r="G390" s="145">
        <f t="shared" si="186"/>
        <v>244919.9</v>
      </c>
      <c r="H390" s="145">
        <f t="shared" si="186"/>
        <v>0</v>
      </c>
      <c r="I390" s="145"/>
      <c r="J390" s="145">
        <f t="shared" si="181"/>
        <v>30.06178305281631</v>
      </c>
      <c r="K390" s="145"/>
    </row>
    <row r="391" spans="1:11" ht="30" x14ac:dyDescent="0.25">
      <c r="A391" s="220"/>
      <c r="B391" s="194"/>
      <c r="C391" s="155" t="s">
        <v>6</v>
      </c>
      <c r="D391" s="145">
        <f t="shared" si="185"/>
        <v>0</v>
      </c>
      <c r="E391" s="145">
        <f t="shared" si="185"/>
        <v>0</v>
      </c>
      <c r="F391" s="145">
        <f t="shared" si="186"/>
        <v>0</v>
      </c>
      <c r="G391" s="145">
        <f t="shared" si="186"/>
        <v>0</v>
      </c>
      <c r="H391" s="145">
        <f t="shared" si="186"/>
        <v>0</v>
      </c>
      <c r="I391" s="145"/>
      <c r="J391" s="145"/>
      <c r="K391" s="145"/>
    </row>
    <row r="392" spans="1:11" ht="45.75" thickBot="1" x14ac:dyDescent="0.3">
      <c r="A392" s="220"/>
      <c r="B392" s="206"/>
      <c r="C392" s="157" t="s">
        <v>4</v>
      </c>
      <c r="D392" s="145">
        <f t="shared" si="185"/>
        <v>0</v>
      </c>
      <c r="E392" s="145">
        <f t="shared" si="185"/>
        <v>0</v>
      </c>
      <c r="F392" s="145">
        <f t="shared" si="186"/>
        <v>0</v>
      </c>
      <c r="G392" s="145">
        <f t="shared" si="186"/>
        <v>0</v>
      </c>
      <c r="H392" s="145">
        <f t="shared" si="186"/>
        <v>0</v>
      </c>
      <c r="I392" s="146"/>
      <c r="J392" s="146"/>
      <c r="K392" s="146"/>
    </row>
    <row r="393" spans="1:11" ht="17.25" thickBot="1" x14ac:dyDescent="0.3">
      <c r="A393" s="225"/>
      <c r="B393" s="211" t="s">
        <v>7</v>
      </c>
      <c r="C393" s="212"/>
      <c r="D393" s="212"/>
      <c r="E393" s="212"/>
      <c r="F393" s="212"/>
      <c r="G393" s="212"/>
      <c r="H393" s="212"/>
      <c r="I393" s="212"/>
      <c r="J393" s="212"/>
      <c r="K393" s="224"/>
    </row>
    <row r="394" spans="1:11" ht="16.899999999999999" customHeight="1" x14ac:dyDescent="0.25">
      <c r="A394" s="220"/>
      <c r="B394" s="222" t="s">
        <v>5</v>
      </c>
      <c r="C394" s="158" t="s">
        <v>1</v>
      </c>
      <c r="D394" s="147">
        <f>D395+D397+D399+D400</f>
        <v>855925.5</v>
      </c>
      <c r="E394" s="147" t="s">
        <v>304</v>
      </c>
      <c r="F394" s="147" t="s">
        <v>304</v>
      </c>
      <c r="G394" s="147" t="s">
        <v>304</v>
      </c>
      <c r="H394" s="147">
        <f t="shared" ref="H394" si="187">H395+H397+H399+H400</f>
        <v>249918.3</v>
      </c>
      <c r="I394" s="147">
        <f>H394/D394*100</f>
        <v>29.19860431778233</v>
      </c>
      <c r="J394" s="147" t="s">
        <v>304</v>
      </c>
      <c r="K394" s="147" t="s">
        <v>304</v>
      </c>
    </row>
    <row r="395" spans="1:11" ht="16.5" x14ac:dyDescent="0.25">
      <c r="A395" s="220"/>
      <c r="B395" s="222"/>
      <c r="C395" s="155" t="s">
        <v>2</v>
      </c>
      <c r="D395" s="145">
        <f t="shared" ref="D395:H398" si="188">D403</f>
        <v>17118.5</v>
      </c>
      <c r="E395" s="145">
        <f t="shared" si="188"/>
        <v>15994.7</v>
      </c>
      <c r="F395" s="145">
        <f t="shared" si="188"/>
        <v>15994.7</v>
      </c>
      <c r="G395" s="145">
        <f t="shared" si="188"/>
        <v>4998.3999999999996</v>
      </c>
      <c r="H395" s="145">
        <f t="shared" si="188"/>
        <v>4998.3999999999996</v>
      </c>
      <c r="I395" s="145">
        <f>H395/D395*100</f>
        <v>29.198819990069218</v>
      </c>
      <c r="J395" s="145">
        <f t="shared" ref="J395:J398" si="189">G395/E395*100</f>
        <v>31.250351678993667</v>
      </c>
      <c r="K395" s="145">
        <f t="shared" ref="K395" si="190">G395/F395*100</f>
        <v>31.250351678993667</v>
      </c>
    </row>
    <row r="396" spans="1:11" ht="60" x14ac:dyDescent="0.25">
      <c r="A396" s="220"/>
      <c r="B396" s="222"/>
      <c r="C396" s="155" t="s">
        <v>27</v>
      </c>
      <c r="D396" s="145">
        <f t="shared" si="188"/>
        <v>0</v>
      </c>
      <c r="E396" s="145">
        <f t="shared" si="188"/>
        <v>15994.7</v>
      </c>
      <c r="F396" s="145">
        <f t="shared" si="188"/>
        <v>0</v>
      </c>
      <c r="G396" s="145">
        <f t="shared" si="188"/>
        <v>4998.3999999999996</v>
      </c>
      <c r="H396" s="145">
        <f t="shared" si="188"/>
        <v>0</v>
      </c>
      <c r="I396" s="145"/>
      <c r="J396" s="145">
        <f t="shared" si="189"/>
        <v>31.250351678993667</v>
      </c>
      <c r="K396" s="145"/>
    </row>
    <row r="397" spans="1:11" ht="30" x14ac:dyDescent="0.25">
      <c r="A397" s="220"/>
      <c r="B397" s="222"/>
      <c r="C397" s="155" t="s">
        <v>3</v>
      </c>
      <c r="D397" s="145">
        <f t="shared" si="188"/>
        <v>838807</v>
      </c>
      <c r="E397" s="145">
        <f t="shared" si="188"/>
        <v>783742.2</v>
      </c>
      <c r="F397" s="145">
        <f t="shared" si="188"/>
        <v>783742.2</v>
      </c>
      <c r="G397" s="145">
        <f t="shared" si="188"/>
        <v>244919.9</v>
      </c>
      <c r="H397" s="145">
        <f t="shared" si="188"/>
        <v>244919.9</v>
      </c>
      <c r="I397" s="145">
        <f>H397/D397*100</f>
        <v>29.198599916309711</v>
      </c>
      <c r="J397" s="145">
        <f t="shared" si="189"/>
        <v>31.250059011751567</v>
      </c>
      <c r="K397" s="145">
        <f t="shared" ref="K397" si="191">G397/F397*100</f>
        <v>31.250059011751567</v>
      </c>
    </row>
    <row r="398" spans="1:11" ht="75" x14ac:dyDescent="0.25">
      <c r="A398" s="220"/>
      <c r="B398" s="222"/>
      <c r="C398" s="155" t="s">
        <v>28</v>
      </c>
      <c r="D398" s="145">
        <f t="shared" si="188"/>
        <v>0</v>
      </c>
      <c r="E398" s="145">
        <f t="shared" si="188"/>
        <v>783742.2</v>
      </c>
      <c r="F398" s="145">
        <f t="shared" si="188"/>
        <v>0</v>
      </c>
      <c r="G398" s="145">
        <f t="shared" si="188"/>
        <v>244919.9</v>
      </c>
      <c r="H398" s="145">
        <f t="shared" si="188"/>
        <v>0</v>
      </c>
      <c r="I398" s="145"/>
      <c r="J398" s="145">
        <f t="shared" si="189"/>
        <v>31.250059011751567</v>
      </c>
      <c r="K398" s="145"/>
    </row>
    <row r="399" spans="1:11" ht="30" x14ac:dyDescent="0.25">
      <c r="A399" s="220"/>
      <c r="B399" s="222"/>
      <c r="C399" s="155" t="s">
        <v>6</v>
      </c>
      <c r="D399" s="145">
        <f>D407</f>
        <v>0</v>
      </c>
      <c r="E399" s="154"/>
      <c r="F399" s="154"/>
      <c r="G399" s="154"/>
      <c r="H399" s="154"/>
      <c r="I399" s="145"/>
      <c r="J399" s="145"/>
      <c r="K399" s="145"/>
    </row>
    <row r="400" spans="1:11" ht="45.75" thickBot="1" x14ac:dyDescent="0.3">
      <c r="A400" s="220"/>
      <c r="B400" s="222"/>
      <c r="C400" s="157" t="s">
        <v>4</v>
      </c>
      <c r="D400" s="146">
        <f>D408</f>
        <v>0</v>
      </c>
      <c r="E400" s="146">
        <f>E408</f>
        <v>0</v>
      </c>
      <c r="F400" s="146">
        <f>F408</f>
        <v>0</v>
      </c>
      <c r="G400" s="146">
        <f>G408</f>
        <v>0</v>
      </c>
      <c r="H400" s="146">
        <f>H408</f>
        <v>0</v>
      </c>
      <c r="I400" s="145"/>
      <c r="J400" s="145"/>
      <c r="K400" s="145"/>
    </row>
    <row r="401" spans="1:11" ht="17.25" thickBot="1" x14ac:dyDescent="0.3">
      <c r="A401" s="211" t="s">
        <v>41</v>
      </c>
      <c r="B401" s="212"/>
      <c r="C401" s="212"/>
      <c r="D401" s="212"/>
      <c r="E401" s="212"/>
      <c r="F401" s="212"/>
      <c r="G401" s="212"/>
      <c r="H401" s="212"/>
      <c r="I401" s="212"/>
      <c r="J401" s="212"/>
      <c r="K401" s="224"/>
    </row>
    <row r="402" spans="1:11" ht="16.5" x14ac:dyDescent="0.25">
      <c r="A402" s="220" t="s">
        <v>120</v>
      </c>
      <c r="B402" s="223" t="s">
        <v>5</v>
      </c>
      <c r="C402" s="158" t="s">
        <v>1</v>
      </c>
      <c r="D402" s="147">
        <f>D403+D405+D407+D408</f>
        <v>855925.5</v>
      </c>
      <c r="E402" s="145" t="s">
        <v>304</v>
      </c>
      <c r="F402" s="145" t="s">
        <v>304</v>
      </c>
      <c r="G402" s="145" t="s">
        <v>304</v>
      </c>
      <c r="H402" s="147">
        <f t="shared" ref="H402" si="192">H403+H405+H407+H408</f>
        <v>249918.3</v>
      </c>
      <c r="I402" s="145">
        <f>H402/D402*100</f>
        <v>29.19860431778233</v>
      </c>
      <c r="J402" s="145" t="s">
        <v>304</v>
      </c>
      <c r="K402" s="145" t="s">
        <v>304</v>
      </c>
    </row>
    <row r="403" spans="1:11" ht="16.5" x14ac:dyDescent="0.25">
      <c r="A403" s="220"/>
      <c r="B403" s="194"/>
      <c r="C403" s="155" t="s">
        <v>2</v>
      </c>
      <c r="D403" s="145">
        <f>D410</f>
        <v>17118.5</v>
      </c>
      <c r="E403" s="145">
        <f>E410</f>
        <v>15994.7</v>
      </c>
      <c r="F403" s="145">
        <f>F410</f>
        <v>15994.7</v>
      </c>
      <c r="G403" s="145">
        <f>G410</f>
        <v>4998.3999999999996</v>
      </c>
      <c r="H403" s="145">
        <f>H410</f>
        <v>4998.3999999999996</v>
      </c>
      <c r="I403" s="145">
        <f>H403/D403*100</f>
        <v>29.198819990069218</v>
      </c>
      <c r="J403" s="145">
        <f t="shared" ref="J403:J406" si="193">G403/E403*100</f>
        <v>31.250351678993667</v>
      </c>
      <c r="K403" s="145">
        <f t="shared" ref="K403" si="194">G403/F403*100</f>
        <v>31.250351678993667</v>
      </c>
    </row>
    <row r="404" spans="1:11" ht="60" x14ac:dyDescent="0.25">
      <c r="A404" s="220"/>
      <c r="B404" s="194"/>
      <c r="C404" s="155" t="s">
        <v>27</v>
      </c>
      <c r="D404" s="145">
        <f t="shared" ref="D404" si="195">D411</f>
        <v>0</v>
      </c>
      <c r="E404" s="145">
        <f>E411</f>
        <v>15994.7</v>
      </c>
      <c r="F404" s="145">
        <f>F411+F426</f>
        <v>0</v>
      </c>
      <c r="G404" s="145">
        <f t="shared" ref="G404:H406" si="196">G411</f>
        <v>4998.3999999999996</v>
      </c>
      <c r="H404" s="145">
        <f t="shared" si="196"/>
        <v>0</v>
      </c>
      <c r="I404" s="145"/>
      <c r="J404" s="145">
        <f t="shared" si="193"/>
        <v>31.250351678993667</v>
      </c>
      <c r="K404" s="145"/>
    </row>
    <row r="405" spans="1:11" ht="30" x14ac:dyDescent="0.25">
      <c r="A405" s="220"/>
      <c r="B405" s="194"/>
      <c r="C405" s="155" t="s">
        <v>3</v>
      </c>
      <c r="D405" s="145">
        <f>D412</f>
        <v>838807</v>
      </c>
      <c r="E405" s="145">
        <f>E412</f>
        <v>783742.2</v>
      </c>
      <c r="F405" s="145">
        <f>F412</f>
        <v>783742.2</v>
      </c>
      <c r="G405" s="145">
        <f t="shared" si="196"/>
        <v>244919.9</v>
      </c>
      <c r="H405" s="145">
        <f t="shared" si="196"/>
        <v>244919.9</v>
      </c>
      <c r="I405" s="145">
        <f>H405/D405*100</f>
        <v>29.198599916309711</v>
      </c>
      <c r="J405" s="145">
        <f t="shared" si="193"/>
        <v>31.250059011751567</v>
      </c>
      <c r="K405" s="145">
        <f t="shared" ref="K405" si="197">G405/F405*100</f>
        <v>31.250059011751567</v>
      </c>
    </row>
    <row r="406" spans="1:11" ht="75" x14ac:dyDescent="0.25">
      <c r="A406" s="220"/>
      <c r="B406" s="194"/>
      <c r="C406" s="155" t="s">
        <v>28</v>
      </c>
      <c r="D406" s="145">
        <f>D413</f>
        <v>0</v>
      </c>
      <c r="E406" s="145">
        <f>E413</f>
        <v>783742.2</v>
      </c>
      <c r="F406" s="154"/>
      <c r="G406" s="145">
        <f t="shared" si="196"/>
        <v>244919.9</v>
      </c>
      <c r="H406" s="145">
        <f t="shared" si="196"/>
        <v>0</v>
      </c>
      <c r="I406" s="145"/>
      <c r="J406" s="145">
        <f t="shared" si="193"/>
        <v>31.250059011751567</v>
      </c>
      <c r="K406" s="145"/>
    </row>
    <row r="407" spans="1:11" ht="30" x14ac:dyDescent="0.25">
      <c r="A407" s="220"/>
      <c r="B407" s="194"/>
      <c r="C407" s="155" t="s">
        <v>6</v>
      </c>
      <c r="D407" s="145">
        <f>D414</f>
        <v>0</v>
      </c>
      <c r="E407" s="154"/>
      <c r="F407" s="154"/>
      <c r="G407" s="154"/>
      <c r="H407" s="154"/>
      <c r="I407" s="145"/>
      <c r="J407" s="145"/>
      <c r="K407" s="145"/>
    </row>
    <row r="408" spans="1:11" ht="45" x14ac:dyDescent="0.25">
      <c r="A408" s="221"/>
      <c r="B408" s="194"/>
      <c r="C408" s="155" t="s">
        <v>4</v>
      </c>
      <c r="D408" s="145">
        <f>D415</f>
        <v>0</v>
      </c>
      <c r="E408" s="154"/>
      <c r="F408" s="154"/>
      <c r="G408" s="154"/>
      <c r="H408" s="154"/>
      <c r="I408" s="145"/>
      <c r="J408" s="145"/>
      <c r="K408" s="145"/>
    </row>
    <row r="409" spans="1:11" ht="16.5" x14ac:dyDescent="0.25">
      <c r="A409" s="202" t="s">
        <v>121</v>
      </c>
      <c r="B409" s="194" t="s">
        <v>5</v>
      </c>
      <c r="C409" s="155" t="s">
        <v>1</v>
      </c>
      <c r="D409" s="145">
        <f>D410+D412+D414+D415</f>
        <v>855925.5</v>
      </c>
      <c r="E409" s="145" t="s">
        <v>304</v>
      </c>
      <c r="F409" s="145" t="s">
        <v>304</v>
      </c>
      <c r="G409" s="145" t="s">
        <v>304</v>
      </c>
      <c r="H409" s="145">
        <f t="shared" ref="H409" si="198">H410+H412+H414+H415</f>
        <v>249918.3</v>
      </c>
      <c r="I409" s="145">
        <f>H409/D409*100</f>
        <v>29.19860431778233</v>
      </c>
      <c r="J409" s="145" t="s">
        <v>304</v>
      </c>
      <c r="K409" s="145" t="s">
        <v>304</v>
      </c>
    </row>
    <row r="410" spans="1:11" ht="16.5" x14ac:dyDescent="0.25">
      <c r="A410" s="209"/>
      <c r="B410" s="194"/>
      <c r="C410" s="155" t="s">
        <v>2</v>
      </c>
      <c r="D410" s="145">
        <v>17118.5</v>
      </c>
      <c r="E410" s="145">
        <v>15994.7</v>
      </c>
      <c r="F410" s="145">
        <v>15994.7</v>
      </c>
      <c r="G410" s="145">
        <v>4998.3999999999996</v>
      </c>
      <c r="H410" s="145">
        <v>4998.3999999999996</v>
      </c>
      <c r="I410" s="145">
        <f>H410/D410*100</f>
        <v>29.198819990069218</v>
      </c>
      <c r="J410" s="145">
        <f t="shared" ref="J410:J413" si="199">G410/E410*100</f>
        <v>31.250351678993667</v>
      </c>
      <c r="K410" s="145">
        <f t="shared" ref="K410" si="200">G410/F410*100</f>
        <v>31.250351678993667</v>
      </c>
    </row>
    <row r="411" spans="1:11" ht="60" x14ac:dyDescent="0.25">
      <c r="A411" s="209"/>
      <c r="B411" s="194"/>
      <c r="C411" s="155" t="s">
        <v>27</v>
      </c>
      <c r="D411" s="148"/>
      <c r="E411" s="145">
        <v>15994.7</v>
      </c>
      <c r="F411" s="154"/>
      <c r="G411" s="145">
        <v>4998.3999999999996</v>
      </c>
      <c r="H411" s="145"/>
      <c r="I411" s="145"/>
      <c r="J411" s="145">
        <f t="shared" si="199"/>
        <v>31.250351678993667</v>
      </c>
      <c r="K411" s="145"/>
    </row>
    <row r="412" spans="1:11" ht="30" x14ac:dyDescent="0.25">
      <c r="A412" s="209"/>
      <c r="B412" s="194"/>
      <c r="C412" s="155" t="s">
        <v>3</v>
      </c>
      <c r="D412" s="145">
        <v>838807</v>
      </c>
      <c r="E412" s="145">
        <v>783742.2</v>
      </c>
      <c r="F412" s="145">
        <v>783742.2</v>
      </c>
      <c r="G412" s="145">
        <v>244919.9</v>
      </c>
      <c r="H412" s="145">
        <v>244919.9</v>
      </c>
      <c r="I412" s="145">
        <f>H412/D412*100</f>
        <v>29.198599916309711</v>
      </c>
      <c r="J412" s="145">
        <f t="shared" si="199"/>
        <v>31.250059011751567</v>
      </c>
      <c r="K412" s="145">
        <f t="shared" ref="K412" si="201">G412/F412*100</f>
        <v>31.250059011751567</v>
      </c>
    </row>
    <row r="413" spans="1:11" ht="61.5" customHeight="1" x14ac:dyDescent="0.25">
      <c r="A413" s="209"/>
      <c r="B413" s="194"/>
      <c r="C413" s="155" t="s">
        <v>28</v>
      </c>
      <c r="D413" s="148"/>
      <c r="E413" s="145">
        <v>783742.2</v>
      </c>
      <c r="F413" s="154"/>
      <c r="G413" s="145">
        <v>244919.9</v>
      </c>
      <c r="H413" s="145"/>
      <c r="I413" s="145"/>
      <c r="J413" s="145">
        <f t="shared" si="199"/>
        <v>31.250059011751567</v>
      </c>
      <c r="K413" s="145"/>
    </row>
    <row r="414" spans="1:11" ht="30" x14ac:dyDescent="0.25">
      <c r="A414" s="209"/>
      <c r="B414" s="194"/>
      <c r="C414" s="155" t="s">
        <v>6</v>
      </c>
      <c r="D414" s="148"/>
      <c r="E414" s="154"/>
      <c r="F414" s="154"/>
      <c r="G414" s="154"/>
      <c r="H414" s="154"/>
      <c r="I414" s="145"/>
      <c r="J414" s="145"/>
      <c r="K414" s="145"/>
    </row>
    <row r="415" spans="1:11" ht="45.75" thickBot="1" x14ac:dyDescent="0.3">
      <c r="A415" s="209"/>
      <c r="B415" s="206"/>
      <c r="C415" s="157" t="s">
        <v>4</v>
      </c>
      <c r="D415" s="150"/>
      <c r="E415" s="156"/>
      <c r="F415" s="156"/>
      <c r="G415" s="156"/>
      <c r="H415" s="156"/>
      <c r="I415" s="145"/>
      <c r="J415" s="145"/>
      <c r="K415" s="145"/>
    </row>
    <row r="416" spans="1:11" ht="16.5" x14ac:dyDescent="0.25">
      <c r="A416" s="226" t="s">
        <v>40</v>
      </c>
      <c r="B416" s="227"/>
      <c r="C416" s="227"/>
      <c r="D416" s="227"/>
      <c r="E416" s="227"/>
      <c r="F416" s="227"/>
      <c r="G416" s="227"/>
      <c r="H416" s="227"/>
      <c r="I416" s="227"/>
      <c r="J416" s="227"/>
      <c r="K416" s="228"/>
    </row>
    <row r="417" spans="1:11" ht="16.5" x14ac:dyDescent="0.25">
      <c r="A417" s="202" t="s">
        <v>429</v>
      </c>
      <c r="B417" s="206" t="s">
        <v>5</v>
      </c>
      <c r="C417" s="159" t="s">
        <v>1</v>
      </c>
      <c r="D417" s="180"/>
      <c r="E417" s="181" t="s">
        <v>304</v>
      </c>
      <c r="F417" s="180" t="s">
        <v>304</v>
      </c>
      <c r="G417" s="180" t="s">
        <v>304</v>
      </c>
      <c r="H417" s="180">
        <v>0</v>
      </c>
      <c r="I417" s="145">
        <v>0</v>
      </c>
      <c r="J417" s="145"/>
      <c r="K417" s="145"/>
    </row>
    <row r="418" spans="1:11" ht="16.5" x14ac:dyDescent="0.25">
      <c r="A418" s="198"/>
      <c r="B418" s="207"/>
      <c r="C418" s="159" t="s">
        <v>2</v>
      </c>
      <c r="D418" s="180"/>
      <c r="E418" s="160">
        <v>2220.3000000000002</v>
      </c>
      <c r="F418" s="160">
        <v>2220.3000000000002</v>
      </c>
      <c r="G418" s="180"/>
      <c r="H418" s="180"/>
      <c r="I418" s="145">
        <v>0</v>
      </c>
      <c r="J418" s="145">
        <v>0</v>
      </c>
      <c r="K418" s="145">
        <v>0</v>
      </c>
    </row>
    <row r="419" spans="1:11" ht="60" x14ac:dyDescent="0.25">
      <c r="A419" s="198"/>
      <c r="B419" s="207"/>
      <c r="C419" s="159" t="s">
        <v>27</v>
      </c>
      <c r="D419" s="180"/>
      <c r="E419" s="160">
        <v>2220.3000000000002</v>
      </c>
      <c r="F419" s="180"/>
      <c r="G419" s="180"/>
      <c r="H419" s="180"/>
      <c r="I419" s="145"/>
      <c r="J419" s="145">
        <v>0</v>
      </c>
      <c r="K419" s="145"/>
    </row>
    <row r="420" spans="1:11" ht="30" x14ac:dyDescent="0.25">
      <c r="A420" s="198"/>
      <c r="B420" s="207"/>
      <c r="C420" s="159" t="s">
        <v>3</v>
      </c>
      <c r="D420" s="180"/>
      <c r="E420" s="160">
        <v>17964.3</v>
      </c>
      <c r="F420" s="160">
        <v>17964.3</v>
      </c>
      <c r="G420" s="180"/>
      <c r="H420" s="180"/>
      <c r="I420" s="145">
        <v>0</v>
      </c>
      <c r="J420" s="145">
        <v>0</v>
      </c>
      <c r="K420" s="145">
        <v>0</v>
      </c>
    </row>
    <row r="421" spans="1:11" ht="75" x14ac:dyDescent="0.25">
      <c r="A421" s="198"/>
      <c r="B421" s="207"/>
      <c r="C421" s="159" t="s">
        <v>28</v>
      </c>
      <c r="D421" s="180"/>
      <c r="E421" s="160">
        <v>17964.3</v>
      </c>
      <c r="F421" s="180"/>
      <c r="G421" s="180"/>
      <c r="H421" s="180"/>
      <c r="I421" s="145"/>
      <c r="J421" s="145">
        <v>0</v>
      </c>
      <c r="K421" s="145"/>
    </row>
    <row r="422" spans="1:11" ht="30" x14ac:dyDescent="0.25">
      <c r="A422" s="198"/>
      <c r="B422" s="207"/>
      <c r="C422" s="159" t="s">
        <v>6</v>
      </c>
      <c r="D422" s="180"/>
      <c r="E422" s="180"/>
      <c r="F422" s="180"/>
      <c r="G422" s="180"/>
      <c r="H422" s="180"/>
      <c r="I422" s="145"/>
      <c r="J422" s="145"/>
      <c r="K422" s="145"/>
    </row>
    <row r="423" spans="1:11" ht="45" x14ac:dyDescent="0.25">
      <c r="A423" s="199"/>
      <c r="B423" s="208"/>
      <c r="C423" s="159" t="s">
        <v>4</v>
      </c>
      <c r="D423" s="180"/>
      <c r="E423" s="180"/>
      <c r="F423" s="180"/>
      <c r="G423" s="180"/>
      <c r="H423" s="180"/>
      <c r="I423" s="145"/>
      <c r="J423" s="145"/>
      <c r="K423" s="145"/>
    </row>
    <row r="424" spans="1:11" ht="16.899999999999999" customHeight="1" x14ac:dyDescent="0.25">
      <c r="A424" s="193" t="s">
        <v>123</v>
      </c>
      <c r="B424" s="194" t="s">
        <v>5</v>
      </c>
      <c r="C424" s="155" t="s">
        <v>1</v>
      </c>
      <c r="D424" s="145">
        <f>D425+D427+D429+D430</f>
        <v>8984.2999999999993</v>
      </c>
      <c r="E424" s="145" t="s">
        <v>304</v>
      </c>
      <c r="F424" s="145" t="s">
        <v>304</v>
      </c>
      <c r="G424" s="145" t="s">
        <v>304</v>
      </c>
      <c r="H424" s="145">
        <f t="shared" ref="H424" si="202">H425+H427+H429+H430</f>
        <v>0</v>
      </c>
      <c r="I424" s="145">
        <f>H424/D424*100</f>
        <v>0</v>
      </c>
      <c r="J424" s="145"/>
      <c r="K424" s="145"/>
    </row>
    <row r="425" spans="1:11" ht="16.5" x14ac:dyDescent="0.25">
      <c r="A425" s="193"/>
      <c r="B425" s="194"/>
      <c r="C425" s="155" t="s">
        <v>2</v>
      </c>
      <c r="D425" s="145">
        <v>988.3</v>
      </c>
      <c r="E425" s="145">
        <v>1608.6</v>
      </c>
      <c r="F425" s="145">
        <v>1509.8</v>
      </c>
      <c r="G425" s="145"/>
      <c r="H425" s="145"/>
      <c r="I425" s="145">
        <f>H425/D425*100</f>
        <v>0</v>
      </c>
      <c r="J425" s="145">
        <f t="shared" ref="J425:J428" si="203">G425/E425*100</f>
        <v>0</v>
      </c>
      <c r="K425" s="145">
        <f t="shared" ref="K425" si="204">G425/F425*100</f>
        <v>0</v>
      </c>
    </row>
    <row r="426" spans="1:11" ht="60" x14ac:dyDescent="0.25">
      <c r="A426" s="193"/>
      <c r="B426" s="194"/>
      <c r="C426" s="155" t="s">
        <v>27</v>
      </c>
      <c r="D426" s="148"/>
      <c r="E426" s="145">
        <v>1608.6</v>
      </c>
      <c r="F426" s="154"/>
      <c r="G426" s="145"/>
      <c r="H426" s="145"/>
      <c r="I426" s="145"/>
      <c r="J426" s="145">
        <f t="shared" si="203"/>
        <v>0</v>
      </c>
      <c r="K426" s="145"/>
    </row>
    <row r="427" spans="1:11" ht="30" x14ac:dyDescent="0.25">
      <c r="A427" s="193"/>
      <c r="B427" s="194"/>
      <c r="C427" s="155" t="s">
        <v>3</v>
      </c>
      <c r="D427" s="145">
        <v>7996</v>
      </c>
      <c r="E427" s="145">
        <v>13015.3</v>
      </c>
      <c r="F427" s="145">
        <v>13015.3</v>
      </c>
      <c r="G427" s="145"/>
      <c r="H427" s="145"/>
      <c r="I427" s="145">
        <f>H427/D427*100</f>
        <v>0</v>
      </c>
      <c r="J427" s="145">
        <f t="shared" si="203"/>
        <v>0</v>
      </c>
      <c r="K427" s="145">
        <f t="shared" ref="K427" si="205">G427/F427*100</f>
        <v>0</v>
      </c>
    </row>
    <row r="428" spans="1:11" ht="75" x14ac:dyDescent="0.25">
      <c r="A428" s="193"/>
      <c r="B428" s="194"/>
      <c r="C428" s="155" t="s">
        <v>28</v>
      </c>
      <c r="D428" s="148"/>
      <c r="E428" s="145">
        <v>13015.3</v>
      </c>
      <c r="F428" s="154"/>
      <c r="G428" s="145"/>
      <c r="H428" s="145"/>
      <c r="I428" s="145"/>
      <c r="J428" s="145">
        <f t="shared" si="203"/>
        <v>0</v>
      </c>
      <c r="K428" s="145"/>
    </row>
    <row r="429" spans="1:11" ht="30" x14ac:dyDescent="0.25">
      <c r="A429" s="193"/>
      <c r="B429" s="194"/>
      <c r="C429" s="155" t="s">
        <v>6</v>
      </c>
      <c r="D429" s="148"/>
      <c r="E429" s="154"/>
      <c r="F429" s="154"/>
      <c r="G429" s="154"/>
      <c r="H429" s="154"/>
      <c r="I429" s="145"/>
      <c r="J429" s="145"/>
      <c r="K429" s="145"/>
    </row>
    <row r="430" spans="1:11" ht="45" x14ac:dyDescent="0.25">
      <c r="A430" s="193"/>
      <c r="B430" s="194"/>
      <c r="C430" s="155" t="s">
        <v>4</v>
      </c>
      <c r="D430" s="148"/>
      <c r="E430" s="154"/>
      <c r="F430" s="154"/>
      <c r="G430" s="154"/>
      <c r="H430" s="154"/>
      <c r="I430" s="145"/>
      <c r="J430" s="145"/>
      <c r="K430" s="145"/>
    </row>
    <row r="431" spans="1:11" ht="16.5" x14ac:dyDescent="0.25">
      <c r="A431" s="191"/>
      <c r="B431" s="170"/>
      <c r="C431" s="171"/>
      <c r="D431" s="151"/>
      <c r="E431" s="151"/>
      <c r="F431" s="151"/>
      <c r="G431" s="151"/>
      <c r="H431" s="151"/>
      <c r="I431" s="151"/>
      <c r="J431" s="151"/>
      <c r="K431" s="151"/>
    </row>
    <row r="432" spans="1:11" ht="16.5" x14ac:dyDescent="0.25">
      <c r="A432" s="191"/>
      <c r="B432" s="172"/>
      <c r="C432" s="171"/>
      <c r="D432" s="151"/>
      <c r="E432" s="151"/>
      <c r="F432" s="151"/>
      <c r="G432" s="151"/>
      <c r="H432" s="151"/>
      <c r="I432" s="151"/>
      <c r="J432" s="151"/>
      <c r="K432" s="151"/>
    </row>
    <row r="433" spans="1:11" ht="16.5" x14ac:dyDescent="0.25">
      <c r="A433" s="191"/>
      <c r="B433" s="172"/>
      <c r="C433" s="171"/>
      <c r="D433" s="152"/>
      <c r="E433" s="163"/>
      <c r="F433" s="163"/>
      <c r="G433" s="163"/>
      <c r="H433" s="163"/>
      <c r="I433" s="163"/>
      <c r="J433" s="163"/>
      <c r="K433" s="163"/>
    </row>
    <row r="434" spans="1:11" ht="16.5" x14ac:dyDescent="0.25">
      <c r="A434" s="191"/>
      <c r="B434" s="172"/>
      <c r="C434" s="171"/>
      <c r="D434" s="152"/>
      <c r="E434" s="163"/>
      <c r="F434" s="163"/>
      <c r="G434" s="163"/>
      <c r="H434" s="163"/>
      <c r="I434" s="163"/>
      <c r="J434" s="163"/>
      <c r="K434" s="163"/>
    </row>
    <row r="435" spans="1:11" ht="16.5" x14ac:dyDescent="0.25">
      <c r="A435" s="191"/>
      <c r="B435" s="172"/>
      <c r="C435" s="171"/>
      <c r="D435" s="152"/>
      <c r="E435" s="163"/>
      <c r="F435" s="163"/>
      <c r="G435" s="163"/>
      <c r="H435" s="163"/>
      <c r="I435" s="163"/>
      <c r="J435" s="163"/>
      <c r="K435" s="163"/>
    </row>
    <row r="436" spans="1:11" ht="16.5" x14ac:dyDescent="0.25">
      <c r="A436" s="191"/>
      <c r="B436" s="172"/>
      <c r="C436" s="171"/>
      <c r="D436" s="152"/>
      <c r="E436" s="163"/>
      <c r="F436" s="163"/>
      <c r="G436" s="163"/>
      <c r="H436" s="163"/>
      <c r="I436" s="163"/>
      <c r="J436" s="163"/>
      <c r="K436" s="163"/>
    </row>
    <row r="437" spans="1:11" ht="16.5" x14ac:dyDescent="0.25">
      <c r="A437" s="191"/>
      <c r="B437" s="172"/>
      <c r="C437" s="171"/>
      <c r="D437" s="152"/>
      <c r="E437" s="163"/>
      <c r="F437" s="163"/>
      <c r="G437" s="163"/>
      <c r="H437" s="163"/>
      <c r="I437" s="163"/>
      <c r="J437" s="163"/>
      <c r="K437" s="163"/>
    </row>
    <row r="438" spans="1:11" ht="16.5" x14ac:dyDescent="0.25">
      <c r="A438" s="191"/>
      <c r="B438" s="172"/>
      <c r="C438" s="171"/>
      <c r="D438" s="151"/>
      <c r="E438" s="151"/>
      <c r="F438" s="151"/>
      <c r="G438" s="151"/>
      <c r="H438" s="151"/>
      <c r="I438" s="151"/>
      <c r="J438" s="151"/>
      <c r="K438" s="151"/>
    </row>
    <row r="439" spans="1:11" ht="16.5" x14ac:dyDescent="0.25">
      <c r="A439" s="191"/>
      <c r="B439" s="172"/>
      <c r="C439" s="171"/>
      <c r="D439" s="151"/>
      <c r="E439" s="151"/>
      <c r="F439" s="151"/>
      <c r="G439" s="151"/>
      <c r="H439" s="151"/>
      <c r="I439" s="151"/>
      <c r="J439" s="151"/>
      <c r="K439" s="151"/>
    </row>
    <row r="440" spans="1:11" ht="13.9" customHeight="1" x14ac:dyDescent="0.25">
      <c r="A440" s="191"/>
      <c r="B440" s="172"/>
      <c r="C440" s="171"/>
      <c r="D440" s="152"/>
      <c r="E440" s="163"/>
      <c r="F440" s="163"/>
      <c r="G440" s="163"/>
      <c r="H440" s="163"/>
      <c r="I440" s="163"/>
      <c r="J440" s="163"/>
      <c r="K440" s="163"/>
    </row>
    <row r="441" spans="1:11" ht="13.9" customHeight="1" x14ac:dyDescent="0.25">
      <c r="A441" s="191"/>
      <c r="B441" s="172"/>
      <c r="C441" s="171"/>
      <c r="D441" s="152"/>
      <c r="E441" s="163"/>
      <c r="F441" s="163"/>
      <c r="G441" s="163"/>
      <c r="H441" s="163"/>
      <c r="I441" s="163"/>
      <c r="J441" s="163"/>
      <c r="K441" s="163"/>
    </row>
    <row r="442" spans="1:11" ht="13.9" customHeight="1" x14ac:dyDescent="0.25">
      <c r="A442" s="191"/>
      <c r="B442" s="172"/>
      <c r="C442" s="171"/>
      <c r="D442" s="152"/>
      <c r="E442" s="163"/>
      <c r="F442" s="163"/>
      <c r="G442" s="163"/>
      <c r="H442" s="163"/>
      <c r="I442" s="163"/>
      <c r="J442" s="163"/>
      <c r="K442" s="163"/>
    </row>
    <row r="443" spans="1:11" ht="13.9" customHeight="1" x14ac:dyDescent="0.25">
      <c r="A443" s="191"/>
      <c r="B443" s="172"/>
      <c r="C443" s="171"/>
      <c r="D443" s="152"/>
      <c r="E443" s="163"/>
      <c r="F443" s="163"/>
      <c r="G443" s="163"/>
      <c r="H443" s="163"/>
      <c r="I443" s="163"/>
      <c r="J443" s="163"/>
      <c r="K443" s="163"/>
    </row>
    <row r="444" spans="1:11" ht="13.9" customHeight="1" x14ac:dyDescent="0.25">
      <c r="A444" s="191"/>
      <c r="B444" s="172"/>
      <c r="C444" s="171"/>
      <c r="D444" s="152"/>
      <c r="E444" s="163"/>
      <c r="F444" s="163"/>
      <c r="G444" s="163"/>
      <c r="H444" s="163"/>
      <c r="I444" s="163"/>
      <c r="J444" s="163"/>
      <c r="K444" s="163"/>
    </row>
    <row r="447" spans="1:11" ht="13.9" customHeight="1" x14ac:dyDescent="0.25"/>
    <row r="448" spans="1:11" ht="13.9" customHeight="1" x14ac:dyDescent="0.25"/>
    <row r="449" ht="13.9" customHeight="1" x14ac:dyDescent="0.25"/>
    <row r="450" ht="13.9" customHeight="1" x14ac:dyDescent="0.25"/>
    <row r="451" ht="13.9" customHeight="1" x14ac:dyDescent="0.25"/>
  </sheetData>
  <mergeCells count="130">
    <mergeCell ref="A174:A180"/>
    <mergeCell ref="A152:K152"/>
    <mergeCell ref="A56:A101"/>
    <mergeCell ref="A188:A194"/>
    <mergeCell ref="A209:A215"/>
    <mergeCell ref="B160:B166"/>
    <mergeCell ref="B188:B194"/>
    <mergeCell ref="A167:A173"/>
    <mergeCell ref="A251:A257"/>
    <mergeCell ref="B202:B208"/>
    <mergeCell ref="B209:B215"/>
    <mergeCell ref="B223:B229"/>
    <mergeCell ref="B237:B243"/>
    <mergeCell ref="A202:A208"/>
    <mergeCell ref="B300:B306"/>
    <mergeCell ref="A358:A364"/>
    <mergeCell ref="B286:B292"/>
    <mergeCell ref="B272:B278"/>
    <mergeCell ref="B279:B285"/>
    <mergeCell ref="A230:A236"/>
    <mergeCell ref="B216:B222"/>
    <mergeCell ref="A216:A222"/>
    <mergeCell ref="A181:A187"/>
    <mergeCell ref="A258:A264"/>
    <mergeCell ref="A265:A271"/>
    <mergeCell ref="A330:A336"/>
    <mergeCell ref="A279:A285"/>
    <mergeCell ref="A286:A292"/>
    <mergeCell ref="A223:A229"/>
    <mergeCell ref="A237:A243"/>
    <mergeCell ref="A293:A299"/>
    <mergeCell ref="A272:A278"/>
    <mergeCell ref="A244:A250"/>
    <mergeCell ref="A300:A306"/>
    <mergeCell ref="B33:K33"/>
    <mergeCell ref="B181:B187"/>
    <mergeCell ref="B174:B180"/>
    <mergeCell ref="B244:B250"/>
    <mergeCell ref="B251:B257"/>
    <mergeCell ref="B41:B47"/>
    <mergeCell ref="B34:B40"/>
    <mergeCell ref="B167:B173"/>
    <mergeCell ref="B230:B236"/>
    <mergeCell ref="B94:K94"/>
    <mergeCell ref="B95:B101"/>
    <mergeCell ref="B153:B159"/>
    <mergeCell ref="A1:K1"/>
    <mergeCell ref="B17:D17"/>
    <mergeCell ref="B10:B16"/>
    <mergeCell ref="B71:D71"/>
    <mergeCell ref="B56:B62"/>
    <mergeCell ref="B79:K79"/>
    <mergeCell ref="B80:B86"/>
    <mergeCell ref="A102:K102"/>
    <mergeCell ref="B72:B78"/>
    <mergeCell ref="B87:B93"/>
    <mergeCell ref="B63:D63"/>
    <mergeCell ref="A2:K2"/>
    <mergeCell ref="A3:K3"/>
    <mergeCell ref="A4:K4"/>
    <mergeCell ref="A7:A8"/>
    <mergeCell ref="B48:K48"/>
    <mergeCell ref="B7:B8"/>
    <mergeCell ref="C7:C8"/>
    <mergeCell ref="E7:E8"/>
    <mergeCell ref="F7:F8"/>
    <mergeCell ref="I7:K7"/>
    <mergeCell ref="B18:B24"/>
    <mergeCell ref="B26:B32"/>
    <mergeCell ref="B64:B70"/>
    <mergeCell ref="G7:H7"/>
    <mergeCell ref="D7:D8"/>
    <mergeCell ref="B372:B378"/>
    <mergeCell ref="A372:A378"/>
    <mergeCell ref="B195:B201"/>
    <mergeCell ref="A195:A201"/>
    <mergeCell ref="B131:B137"/>
    <mergeCell ref="B138:B144"/>
    <mergeCell ref="B145:B151"/>
    <mergeCell ref="B124:B130"/>
    <mergeCell ref="A124:A130"/>
    <mergeCell ref="A145:A151"/>
    <mergeCell ref="A138:A144"/>
    <mergeCell ref="A131:A137"/>
    <mergeCell ref="A351:A357"/>
    <mergeCell ref="A337:A343"/>
    <mergeCell ref="B49:B55"/>
    <mergeCell ref="A10:A55"/>
    <mergeCell ref="B337:B343"/>
    <mergeCell ref="B293:B299"/>
    <mergeCell ref="B351:B357"/>
    <mergeCell ref="B258:B264"/>
    <mergeCell ref="B265:B271"/>
    <mergeCell ref="B25:K25"/>
    <mergeCell ref="A424:A430"/>
    <mergeCell ref="B386:B392"/>
    <mergeCell ref="B394:B400"/>
    <mergeCell ref="B402:B408"/>
    <mergeCell ref="B409:B415"/>
    <mergeCell ref="B424:B430"/>
    <mergeCell ref="A402:A408"/>
    <mergeCell ref="A409:A415"/>
    <mergeCell ref="B393:K393"/>
    <mergeCell ref="A386:A400"/>
    <mergeCell ref="A401:K401"/>
    <mergeCell ref="A416:K416"/>
    <mergeCell ref="A365:A371"/>
    <mergeCell ref="B365:B371"/>
    <mergeCell ref="B103:B109"/>
    <mergeCell ref="A103:A109"/>
    <mergeCell ref="B110:B116"/>
    <mergeCell ref="A110:A116"/>
    <mergeCell ref="B117:B123"/>
    <mergeCell ref="A117:A123"/>
    <mergeCell ref="A417:A423"/>
    <mergeCell ref="B417:B423"/>
    <mergeCell ref="A379:A385"/>
    <mergeCell ref="B379:B385"/>
    <mergeCell ref="A307:K307"/>
    <mergeCell ref="B315:K315"/>
    <mergeCell ref="A160:A166"/>
    <mergeCell ref="A153:A159"/>
    <mergeCell ref="B358:B364"/>
    <mergeCell ref="B344:B350"/>
    <mergeCell ref="A344:A350"/>
    <mergeCell ref="B308:B314"/>
    <mergeCell ref="B323:B329"/>
    <mergeCell ref="A308:A329"/>
    <mergeCell ref="B316:B322"/>
    <mergeCell ref="B330:B336"/>
  </mergeCells>
  <pageMargins left="0.31496062992125984" right="0.31496062992125984" top="0.19685039370078741" bottom="0.19685039370078741" header="0.31496062992125984" footer="0.31496062992125984"/>
  <pageSetup paperSize="9" scale="64" fitToHeight="0" orientation="landscape" horizontalDpi="180" verticalDpi="180" r:id="rId1"/>
  <rowBreaks count="2" manualBreakCount="2">
    <brk id="24" max="16383" man="1"/>
    <brk id="30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97"/>
  <sheetViews>
    <sheetView topLeftCell="A17" zoomScale="80" zoomScaleNormal="80" workbookViewId="0">
      <selection activeCell="D78" sqref="D78"/>
    </sheetView>
  </sheetViews>
  <sheetFormatPr defaultColWidth="8.85546875" defaultRowHeight="15.75" x14ac:dyDescent="0.25"/>
  <cols>
    <col min="1" max="1" width="56.42578125" style="2" customWidth="1"/>
    <col min="2" max="2" width="30" style="1" customWidth="1"/>
    <col min="3" max="3" width="61.28515625" style="1" customWidth="1"/>
    <col min="4" max="4" width="83.7109375" style="1" customWidth="1"/>
    <col min="5" max="5" width="15.28515625" style="1" customWidth="1"/>
    <col min="6" max="6" width="54" style="1" customWidth="1"/>
    <col min="7" max="16384" width="8.85546875" style="1"/>
  </cols>
  <sheetData>
    <row r="1" spans="1:6" ht="72.599999999999994" customHeight="1" x14ac:dyDescent="0.25">
      <c r="A1" s="295" t="s">
        <v>48</v>
      </c>
      <c r="B1" s="295"/>
      <c r="C1" s="295"/>
      <c r="D1" s="295"/>
      <c r="E1" s="295"/>
      <c r="F1" s="295"/>
    </row>
    <row r="2" spans="1:6" ht="19.899999999999999" customHeight="1" x14ac:dyDescent="0.25">
      <c r="A2" s="115"/>
      <c r="B2" s="295" t="s">
        <v>316</v>
      </c>
      <c r="C2" s="295"/>
      <c r="D2" s="295"/>
      <c r="E2" s="115"/>
      <c r="F2" s="115"/>
    </row>
    <row r="3" spans="1:6" ht="16.5" thickBot="1" x14ac:dyDescent="0.3"/>
    <row r="4" spans="1:6" ht="76.900000000000006" customHeight="1" x14ac:dyDescent="0.25">
      <c r="A4" s="296" t="s">
        <v>44</v>
      </c>
      <c r="B4" s="298" t="s">
        <v>42</v>
      </c>
      <c r="C4" s="300" t="s">
        <v>306</v>
      </c>
      <c r="D4" s="301"/>
      <c r="E4" s="302"/>
      <c r="F4" s="303" t="s">
        <v>49</v>
      </c>
    </row>
    <row r="5" spans="1:6" ht="54.6" customHeight="1" thickBot="1" x14ac:dyDescent="0.3">
      <c r="A5" s="297"/>
      <c r="B5" s="299"/>
      <c r="C5" s="102" t="s">
        <v>45</v>
      </c>
      <c r="D5" s="102" t="s">
        <v>46</v>
      </c>
      <c r="E5" s="116" t="s">
        <v>47</v>
      </c>
      <c r="F5" s="304"/>
    </row>
    <row r="6" spans="1:6" ht="16.5" thickBot="1" x14ac:dyDescent="0.3">
      <c r="A6" s="99">
        <v>1</v>
      </c>
      <c r="B6" s="100">
        <v>2</v>
      </c>
      <c r="C6" s="100">
        <v>3</v>
      </c>
      <c r="D6" s="100">
        <v>4</v>
      </c>
      <c r="E6" s="100">
        <v>5</v>
      </c>
      <c r="F6" s="101">
        <v>6</v>
      </c>
    </row>
    <row r="7" spans="1:6" ht="104.45" customHeight="1" thickBot="1" x14ac:dyDescent="0.3">
      <c r="A7" s="3" t="s">
        <v>10</v>
      </c>
      <c r="B7" s="4" t="s">
        <v>43</v>
      </c>
      <c r="C7" s="4" t="s">
        <v>85</v>
      </c>
      <c r="D7" s="5"/>
      <c r="E7" s="5"/>
      <c r="F7" s="6"/>
    </row>
    <row r="8" spans="1:6" ht="20.45" customHeight="1" thickBot="1" x14ac:dyDescent="0.3">
      <c r="A8" s="292" t="s">
        <v>41</v>
      </c>
      <c r="B8" s="293"/>
      <c r="C8" s="293"/>
      <c r="D8" s="293"/>
      <c r="E8" s="293"/>
      <c r="F8" s="294"/>
    </row>
    <row r="9" spans="1:6" ht="96.6" customHeight="1" thickBot="1" x14ac:dyDescent="0.3">
      <c r="A9" s="93" t="s">
        <v>104</v>
      </c>
      <c r="B9" s="58" t="s">
        <v>317</v>
      </c>
      <c r="C9" s="58" t="s">
        <v>284</v>
      </c>
      <c r="D9" s="7"/>
      <c r="E9" s="94"/>
      <c r="F9" s="8"/>
    </row>
    <row r="10" spans="1:6" ht="96.6" customHeight="1" thickBot="1" x14ac:dyDescent="0.3">
      <c r="A10" s="97" t="s">
        <v>105</v>
      </c>
      <c r="B10" s="114" t="s">
        <v>9</v>
      </c>
      <c r="C10" s="114" t="s">
        <v>281</v>
      </c>
      <c r="D10" s="114" t="s">
        <v>319</v>
      </c>
      <c r="E10" s="110">
        <v>100</v>
      </c>
      <c r="F10" s="112"/>
    </row>
    <row r="11" spans="1:6" ht="93" customHeight="1" thickBot="1" x14ac:dyDescent="0.3">
      <c r="A11" s="98" t="s">
        <v>79</v>
      </c>
      <c r="B11" s="9" t="s">
        <v>43</v>
      </c>
      <c r="C11" s="59" t="s">
        <v>85</v>
      </c>
      <c r="D11" s="9"/>
      <c r="E11" s="4"/>
      <c r="F11" s="10"/>
    </row>
    <row r="12" spans="1:6" ht="36.6" customHeight="1" x14ac:dyDescent="0.25">
      <c r="A12" s="265" t="s">
        <v>106</v>
      </c>
      <c r="B12" s="267" t="s">
        <v>43</v>
      </c>
      <c r="C12" s="269" t="s">
        <v>275</v>
      </c>
      <c r="D12" s="109" t="s">
        <v>322</v>
      </c>
      <c r="E12" s="95">
        <f>37.7/20.5*100</f>
        <v>183.90243902439025</v>
      </c>
      <c r="F12" s="118" t="s">
        <v>86</v>
      </c>
    </row>
    <row r="13" spans="1:6" ht="37.15" hidden="1" customHeight="1" x14ac:dyDescent="0.25">
      <c r="A13" s="265"/>
      <c r="B13" s="267"/>
      <c r="C13" s="270"/>
      <c r="D13" s="267" t="s">
        <v>320</v>
      </c>
      <c r="F13" s="91" t="s">
        <v>86</v>
      </c>
    </row>
    <row r="14" spans="1:6" ht="37.15" customHeight="1" x14ac:dyDescent="0.25">
      <c r="A14" s="266"/>
      <c r="B14" s="268"/>
      <c r="C14" s="275" t="s">
        <v>283</v>
      </c>
      <c r="D14" s="268"/>
      <c r="E14" s="271">
        <f>21/20*100</f>
        <v>105</v>
      </c>
      <c r="F14" s="273" t="s">
        <v>86</v>
      </c>
    </row>
    <row r="15" spans="1:6" ht="135.6" customHeight="1" x14ac:dyDescent="0.25">
      <c r="A15" s="92" t="s">
        <v>71</v>
      </c>
      <c r="B15" s="69" t="s">
        <v>43</v>
      </c>
      <c r="C15" s="276"/>
      <c r="D15" s="56" t="s">
        <v>321</v>
      </c>
      <c r="E15" s="272"/>
      <c r="F15" s="274"/>
    </row>
    <row r="16" spans="1:6" ht="96" customHeight="1" x14ac:dyDescent="0.25">
      <c r="A16" s="97" t="s">
        <v>72</v>
      </c>
      <c r="B16" s="114" t="s">
        <v>43</v>
      </c>
      <c r="C16" s="275" t="s">
        <v>282</v>
      </c>
      <c r="D16" s="309" t="s">
        <v>90</v>
      </c>
      <c r="E16" s="271">
        <v>100</v>
      </c>
      <c r="F16" s="273" t="s">
        <v>86</v>
      </c>
    </row>
    <row r="17" spans="1:6" ht="115.15" customHeight="1" thickBot="1" x14ac:dyDescent="0.3">
      <c r="A17" s="114" t="s">
        <v>307</v>
      </c>
      <c r="B17" s="114" t="s">
        <v>43</v>
      </c>
      <c r="C17" s="308"/>
      <c r="D17" s="269"/>
      <c r="E17" s="310"/>
      <c r="F17" s="311"/>
    </row>
    <row r="18" spans="1:6" ht="24" customHeight="1" thickBot="1" x14ac:dyDescent="0.3">
      <c r="A18" s="313" t="s">
        <v>40</v>
      </c>
      <c r="B18" s="314"/>
      <c r="C18" s="314"/>
      <c r="D18" s="314"/>
      <c r="E18" s="314"/>
      <c r="F18" s="315"/>
    </row>
    <row r="19" spans="1:6" ht="94.15" customHeight="1" x14ac:dyDescent="0.25">
      <c r="A19" s="120" t="s">
        <v>18</v>
      </c>
      <c r="B19" s="109" t="s">
        <v>43</v>
      </c>
      <c r="C19" s="113" t="s">
        <v>250</v>
      </c>
      <c r="D19" s="109" t="s">
        <v>323</v>
      </c>
      <c r="E19" s="111">
        <f>5385/5377*100</f>
        <v>100.14878184861446</v>
      </c>
      <c r="F19" s="62" t="s">
        <v>285</v>
      </c>
    </row>
    <row r="20" spans="1:6" ht="92.45" customHeight="1" x14ac:dyDescent="0.25">
      <c r="A20" s="287" t="s">
        <v>19</v>
      </c>
      <c r="B20" s="277" t="s">
        <v>43</v>
      </c>
      <c r="C20" s="32" t="s">
        <v>247</v>
      </c>
      <c r="D20" s="61" t="s">
        <v>324</v>
      </c>
      <c r="E20" s="90">
        <f>973.6/930*100</f>
        <v>104.68817204301075</v>
      </c>
      <c r="F20" s="31" t="s">
        <v>86</v>
      </c>
    </row>
    <row r="21" spans="1:6" ht="74.45" customHeight="1" x14ac:dyDescent="0.25">
      <c r="A21" s="305"/>
      <c r="B21" s="267"/>
      <c r="C21" s="32" t="s">
        <v>248</v>
      </c>
      <c r="D21" s="61" t="s">
        <v>325</v>
      </c>
      <c r="E21" s="90">
        <f>563.7/492.1*100</f>
        <v>114.54988823409877</v>
      </c>
      <c r="F21" s="31" t="s">
        <v>86</v>
      </c>
    </row>
    <row r="22" spans="1:6" ht="82.15" customHeight="1" x14ac:dyDescent="0.25">
      <c r="A22" s="288"/>
      <c r="B22" s="268"/>
      <c r="C22" s="32" t="s">
        <v>249</v>
      </c>
      <c r="D22" s="61" t="s">
        <v>326</v>
      </c>
      <c r="E22" s="90">
        <f>12.4/12*100</f>
        <v>103.33333333333334</v>
      </c>
      <c r="F22" s="31" t="s">
        <v>86</v>
      </c>
    </row>
    <row r="23" spans="1:6" ht="92.45" customHeight="1" x14ac:dyDescent="0.25">
      <c r="A23" s="92" t="s">
        <v>20</v>
      </c>
      <c r="B23" s="69" t="s">
        <v>9</v>
      </c>
      <c r="C23" s="32" t="s">
        <v>327</v>
      </c>
      <c r="D23" s="69" t="s">
        <v>293</v>
      </c>
      <c r="E23" s="90">
        <f>350/350*100</f>
        <v>100</v>
      </c>
      <c r="F23" s="63" t="s">
        <v>82</v>
      </c>
    </row>
    <row r="24" spans="1:6" ht="96.6" customHeight="1" x14ac:dyDescent="0.25">
      <c r="A24" s="92" t="s">
        <v>21</v>
      </c>
      <c r="B24" s="69" t="s">
        <v>9</v>
      </c>
      <c r="C24" s="32" t="s">
        <v>328</v>
      </c>
      <c r="D24" s="69" t="s">
        <v>295</v>
      </c>
      <c r="E24" s="90">
        <v>100</v>
      </c>
      <c r="F24" s="63" t="s">
        <v>294</v>
      </c>
    </row>
    <row r="25" spans="1:6" ht="96.6" customHeight="1" x14ac:dyDescent="0.25">
      <c r="A25" s="92" t="s">
        <v>292</v>
      </c>
      <c r="B25" s="69" t="s">
        <v>43</v>
      </c>
      <c r="C25" s="32" t="s">
        <v>329</v>
      </c>
      <c r="D25" s="69" t="s">
        <v>330</v>
      </c>
      <c r="E25" s="90">
        <v>100</v>
      </c>
      <c r="F25" s="63" t="s">
        <v>294</v>
      </c>
    </row>
    <row r="26" spans="1:6" ht="96.6" customHeight="1" x14ac:dyDescent="0.25">
      <c r="A26" s="92" t="s">
        <v>107</v>
      </c>
      <c r="B26" s="69" t="s">
        <v>43</v>
      </c>
      <c r="C26" s="32" t="s">
        <v>251</v>
      </c>
      <c r="D26" s="61" t="s">
        <v>331</v>
      </c>
      <c r="E26" s="26">
        <v>105.8</v>
      </c>
      <c r="F26" s="31" t="s">
        <v>88</v>
      </c>
    </row>
    <row r="27" spans="1:6" ht="100.15" customHeight="1" x14ac:dyDescent="0.25">
      <c r="A27" s="92" t="s">
        <v>108</v>
      </c>
      <c r="B27" s="69" t="s">
        <v>43</v>
      </c>
      <c r="C27" s="32"/>
      <c r="D27" s="69"/>
      <c r="E27" s="90"/>
      <c r="F27" s="31"/>
    </row>
    <row r="28" spans="1:6" ht="107.45" customHeight="1" x14ac:dyDescent="0.25">
      <c r="A28" s="287" t="s">
        <v>109</v>
      </c>
      <c r="B28" s="277" t="s">
        <v>43</v>
      </c>
      <c r="C28" s="32" t="s">
        <v>332</v>
      </c>
      <c r="D28" s="69" t="s">
        <v>333</v>
      </c>
      <c r="E28" s="90">
        <f>631.9/568*100</f>
        <v>111.25</v>
      </c>
      <c r="F28" s="31" t="s">
        <v>86</v>
      </c>
    </row>
    <row r="29" spans="1:6" ht="131.44999999999999" customHeight="1" x14ac:dyDescent="0.25">
      <c r="A29" s="288"/>
      <c r="B29" s="268"/>
      <c r="C29" s="32" t="s">
        <v>252</v>
      </c>
      <c r="D29" s="61" t="s">
        <v>334</v>
      </c>
      <c r="E29" s="90">
        <f>1.0886/0.5*100</f>
        <v>217.72</v>
      </c>
      <c r="F29" s="31" t="s">
        <v>86</v>
      </c>
    </row>
    <row r="30" spans="1:6" ht="148.9" customHeight="1" x14ac:dyDescent="0.25">
      <c r="A30" s="278" t="s">
        <v>110</v>
      </c>
      <c r="B30" s="277" t="s">
        <v>43</v>
      </c>
      <c r="C30" s="69" t="s">
        <v>301</v>
      </c>
      <c r="D30" s="69" t="s">
        <v>389</v>
      </c>
      <c r="E30" s="90">
        <v>100</v>
      </c>
      <c r="F30" s="31" t="s">
        <v>86</v>
      </c>
    </row>
    <row r="31" spans="1:6" ht="46.15" customHeight="1" x14ac:dyDescent="0.25">
      <c r="A31" s="280"/>
      <c r="B31" s="267"/>
      <c r="C31" s="69" t="s">
        <v>302</v>
      </c>
      <c r="D31" s="69" t="s">
        <v>335</v>
      </c>
      <c r="E31" s="90">
        <f>9500/9300*100</f>
        <v>102.15053763440861</v>
      </c>
      <c r="F31" s="31" t="s">
        <v>86</v>
      </c>
    </row>
    <row r="32" spans="1:6" ht="181.15" customHeight="1" x14ac:dyDescent="0.25">
      <c r="A32" s="278" t="s">
        <v>111</v>
      </c>
      <c r="B32" s="277" t="s">
        <v>43</v>
      </c>
      <c r="C32" s="69" t="s">
        <v>253</v>
      </c>
      <c r="D32" s="69" t="s">
        <v>336</v>
      </c>
      <c r="E32" s="90">
        <f>26.14/5.6*100</f>
        <v>466.78571428571433</v>
      </c>
      <c r="F32" s="31" t="s">
        <v>86</v>
      </c>
    </row>
    <row r="33" spans="1:6" ht="57" customHeight="1" x14ac:dyDescent="0.25">
      <c r="A33" s="280"/>
      <c r="B33" s="267"/>
      <c r="C33" s="69" t="s">
        <v>254</v>
      </c>
      <c r="D33" s="69" t="s">
        <v>337</v>
      </c>
      <c r="E33" s="90">
        <f>38945.4/30750*100</f>
        <v>126.65170731707317</v>
      </c>
      <c r="F33" s="31" t="s">
        <v>86</v>
      </c>
    </row>
    <row r="34" spans="1:6" ht="144.6" customHeight="1" x14ac:dyDescent="0.25">
      <c r="A34" s="121" t="s">
        <v>112</v>
      </c>
      <c r="B34" s="69" t="s">
        <v>43</v>
      </c>
      <c r="C34" s="69" t="s">
        <v>303</v>
      </c>
      <c r="D34" s="69" t="s">
        <v>392</v>
      </c>
      <c r="E34" s="70">
        <f>16/13*100</f>
        <v>123.07692307692308</v>
      </c>
      <c r="F34" s="31" t="s">
        <v>86</v>
      </c>
    </row>
    <row r="35" spans="1:6" ht="102.6" customHeight="1" x14ac:dyDescent="0.3">
      <c r="A35" s="121" t="s">
        <v>73</v>
      </c>
      <c r="B35" s="69" t="s">
        <v>43</v>
      </c>
      <c r="C35" s="69"/>
      <c r="D35" s="69"/>
      <c r="E35" s="11"/>
      <c r="F35" s="12"/>
    </row>
    <row r="36" spans="1:6" ht="157.9" customHeight="1" x14ac:dyDescent="0.25">
      <c r="A36" s="278" t="s">
        <v>113</v>
      </c>
      <c r="B36" s="277" t="s">
        <v>43</v>
      </c>
      <c r="C36" s="69" t="s">
        <v>255</v>
      </c>
      <c r="D36" s="61" t="s">
        <v>338</v>
      </c>
      <c r="E36" s="64">
        <f>121.59/106.3*100</f>
        <v>114.38381937911572</v>
      </c>
      <c r="F36" s="31" t="s">
        <v>86</v>
      </c>
    </row>
    <row r="37" spans="1:6" ht="45" customHeight="1" x14ac:dyDescent="0.25">
      <c r="A37" s="280"/>
      <c r="B37" s="267"/>
      <c r="C37" s="69" t="s">
        <v>256</v>
      </c>
      <c r="D37" s="69" t="s">
        <v>346</v>
      </c>
      <c r="E37" s="90">
        <f>5/2.8*100</f>
        <v>178.57142857142858</v>
      </c>
      <c r="F37" s="31" t="s">
        <v>86</v>
      </c>
    </row>
    <row r="38" spans="1:6" ht="39.6" customHeight="1" x14ac:dyDescent="0.25">
      <c r="A38" s="279"/>
      <c r="B38" s="268"/>
      <c r="C38" s="69" t="s">
        <v>257</v>
      </c>
      <c r="D38" s="69" t="s">
        <v>345</v>
      </c>
      <c r="E38" s="90">
        <v>100</v>
      </c>
      <c r="F38" s="31" t="s">
        <v>86</v>
      </c>
    </row>
    <row r="39" spans="1:6" ht="187.9" customHeight="1" x14ac:dyDescent="0.25">
      <c r="A39" s="121" t="s">
        <v>74</v>
      </c>
      <c r="B39" s="69" t="s">
        <v>43</v>
      </c>
      <c r="C39" s="69" t="s">
        <v>258</v>
      </c>
      <c r="D39" s="61" t="s">
        <v>298</v>
      </c>
      <c r="E39" s="90">
        <f>13.4/14.5*100</f>
        <v>92.413793103448285</v>
      </c>
      <c r="F39" s="31" t="s">
        <v>314</v>
      </c>
    </row>
    <row r="40" spans="1:6" ht="203.45" customHeight="1" x14ac:dyDescent="0.25">
      <c r="A40" s="121" t="s">
        <v>75</v>
      </c>
      <c r="B40" s="69" t="s">
        <v>43</v>
      </c>
      <c r="C40" s="69" t="s">
        <v>259</v>
      </c>
      <c r="D40" s="69" t="s">
        <v>388</v>
      </c>
      <c r="E40" s="90">
        <f>19.8/12.3*100</f>
        <v>160.97560975609755</v>
      </c>
      <c r="F40" s="63" t="s">
        <v>286</v>
      </c>
    </row>
    <row r="41" spans="1:6" ht="93.6" customHeight="1" x14ac:dyDescent="0.25">
      <c r="A41" s="121" t="s">
        <v>76</v>
      </c>
      <c r="B41" s="69" t="s">
        <v>43</v>
      </c>
      <c r="C41" s="69" t="s">
        <v>339</v>
      </c>
      <c r="D41" s="61" t="s">
        <v>394</v>
      </c>
      <c r="E41" s="90">
        <f>2.43/2*100</f>
        <v>121.50000000000001</v>
      </c>
      <c r="F41" s="31" t="s">
        <v>86</v>
      </c>
    </row>
    <row r="42" spans="1:6" ht="118.15" customHeight="1" x14ac:dyDescent="0.25">
      <c r="A42" s="121" t="s">
        <v>77</v>
      </c>
      <c r="B42" s="69" t="s">
        <v>43</v>
      </c>
      <c r="C42" s="69" t="s">
        <v>260</v>
      </c>
      <c r="D42" s="69" t="s">
        <v>395</v>
      </c>
      <c r="E42" s="90">
        <f>14.89/8.98*100</f>
        <v>165.81291759465481</v>
      </c>
      <c r="F42" s="31" t="s">
        <v>86</v>
      </c>
    </row>
    <row r="43" spans="1:6" ht="147" customHeight="1" x14ac:dyDescent="0.25">
      <c r="A43" s="278" t="s">
        <v>78</v>
      </c>
      <c r="B43" s="277" t="s">
        <v>43</v>
      </c>
      <c r="C43" s="69" t="s">
        <v>261</v>
      </c>
      <c r="D43" s="61" t="s">
        <v>340</v>
      </c>
      <c r="E43" s="90">
        <f>105.06/50*100</f>
        <v>210.12</v>
      </c>
      <c r="F43" s="31" t="s">
        <v>86</v>
      </c>
    </row>
    <row r="44" spans="1:6" ht="165.6" customHeight="1" x14ac:dyDescent="0.25">
      <c r="A44" s="280"/>
      <c r="B44" s="267"/>
      <c r="C44" s="69" t="s">
        <v>262</v>
      </c>
      <c r="D44" s="69" t="s">
        <v>341</v>
      </c>
      <c r="E44" s="90">
        <f>1177.734/805*100</f>
        <v>146.3023602484472</v>
      </c>
      <c r="F44" s="31" t="s">
        <v>86</v>
      </c>
    </row>
    <row r="45" spans="1:6" ht="58.15" customHeight="1" x14ac:dyDescent="0.25">
      <c r="A45" s="280"/>
      <c r="B45" s="267"/>
      <c r="C45" s="69" t="s">
        <v>263</v>
      </c>
      <c r="D45" s="69" t="s">
        <v>342</v>
      </c>
      <c r="E45" s="90">
        <f>1.4/1*100</f>
        <v>140</v>
      </c>
      <c r="F45" s="31" t="s">
        <v>86</v>
      </c>
    </row>
    <row r="46" spans="1:6" ht="39.6" customHeight="1" x14ac:dyDescent="0.25">
      <c r="A46" s="280"/>
      <c r="B46" s="267"/>
      <c r="C46" s="69" t="s">
        <v>344</v>
      </c>
      <c r="D46" s="69" t="s">
        <v>343</v>
      </c>
      <c r="E46" s="90">
        <v>100</v>
      </c>
      <c r="F46" s="31" t="s">
        <v>86</v>
      </c>
    </row>
    <row r="47" spans="1:6" ht="63" customHeight="1" x14ac:dyDescent="0.25">
      <c r="A47" s="280"/>
      <c r="B47" s="267"/>
      <c r="C47" s="69" t="s">
        <v>264</v>
      </c>
      <c r="D47" s="69" t="s">
        <v>347</v>
      </c>
      <c r="E47" s="90">
        <f>492.3/410*100</f>
        <v>120.07317073170731</v>
      </c>
      <c r="F47" s="31" t="s">
        <v>86</v>
      </c>
    </row>
    <row r="48" spans="1:6" ht="52.9" customHeight="1" x14ac:dyDescent="0.25">
      <c r="A48" s="280"/>
      <c r="B48" s="267"/>
      <c r="C48" s="69" t="s">
        <v>265</v>
      </c>
      <c r="D48" s="69" t="s">
        <v>348</v>
      </c>
      <c r="E48" s="90">
        <f>352.9/267*100</f>
        <v>132.17228464419475</v>
      </c>
      <c r="F48" s="31" t="s">
        <v>86</v>
      </c>
    </row>
    <row r="49" spans="1:6" ht="40.15" customHeight="1" x14ac:dyDescent="0.25">
      <c r="A49" s="280"/>
      <c r="B49" s="267"/>
      <c r="C49" s="69" t="s">
        <v>266</v>
      </c>
      <c r="D49" s="69" t="s">
        <v>349</v>
      </c>
      <c r="E49" s="90">
        <f>80.8/57.8*100</f>
        <v>139.7923875432526</v>
      </c>
      <c r="F49" s="31" t="s">
        <v>86</v>
      </c>
    </row>
    <row r="50" spans="1:6" ht="37.15" customHeight="1" x14ac:dyDescent="0.25">
      <c r="A50" s="280"/>
      <c r="B50" s="267"/>
      <c r="C50" s="69" t="s">
        <v>267</v>
      </c>
      <c r="D50" s="69" t="s">
        <v>350</v>
      </c>
      <c r="E50" s="90">
        <f>213.5/213*100</f>
        <v>100.23474178403755</v>
      </c>
      <c r="F50" s="31" t="s">
        <v>86</v>
      </c>
    </row>
    <row r="51" spans="1:6" ht="36.6" customHeight="1" x14ac:dyDescent="0.25">
      <c r="A51" s="280"/>
      <c r="B51" s="267"/>
      <c r="C51" s="69" t="s">
        <v>268</v>
      </c>
      <c r="D51" s="69" t="s">
        <v>351</v>
      </c>
      <c r="E51" s="90">
        <f>287/25.4*100</f>
        <v>1129.9212598425197</v>
      </c>
      <c r="F51" s="31" t="s">
        <v>86</v>
      </c>
    </row>
    <row r="52" spans="1:6" ht="76.900000000000006" customHeight="1" x14ac:dyDescent="0.25">
      <c r="A52" s="279"/>
      <c r="B52" s="268"/>
      <c r="C52" s="69" t="s">
        <v>352</v>
      </c>
      <c r="D52" s="69" t="s">
        <v>353</v>
      </c>
      <c r="E52" s="89">
        <f>9.06/2.5*100</f>
        <v>362.40000000000003</v>
      </c>
      <c r="F52" s="31" t="s">
        <v>86</v>
      </c>
    </row>
    <row r="53" spans="1:6" ht="184.15" customHeight="1" x14ac:dyDescent="0.25">
      <c r="A53" s="121" t="s">
        <v>309</v>
      </c>
      <c r="B53" s="69" t="s">
        <v>43</v>
      </c>
      <c r="C53" s="69" t="s">
        <v>269</v>
      </c>
      <c r="D53" s="61" t="s">
        <v>354</v>
      </c>
      <c r="E53" s="90">
        <f>23.3/18.7*100</f>
        <v>124.59893048128343</v>
      </c>
      <c r="F53" s="31" t="s">
        <v>86</v>
      </c>
    </row>
    <row r="54" spans="1:6" ht="151.15" customHeight="1" x14ac:dyDescent="0.25">
      <c r="A54" s="121" t="s">
        <v>114</v>
      </c>
      <c r="B54" s="69" t="s">
        <v>43</v>
      </c>
      <c r="C54" s="69" t="s">
        <v>270</v>
      </c>
      <c r="D54" s="61" t="s">
        <v>299</v>
      </c>
      <c r="E54" s="90">
        <f>70.9/62.4*100</f>
        <v>113.62179487179489</v>
      </c>
      <c r="F54" s="31" t="s">
        <v>86</v>
      </c>
    </row>
    <row r="55" spans="1:6" ht="85.15" customHeight="1" x14ac:dyDescent="0.25">
      <c r="A55" s="278" t="s">
        <v>310</v>
      </c>
      <c r="B55" s="277" t="s">
        <v>43</v>
      </c>
      <c r="C55" s="114" t="s">
        <v>355</v>
      </c>
      <c r="D55" s="114" t="s">
        <v>356</v>
      </c>
      <c r="E55" s="90">
        <v>100</v>
      </c>
      <c r="F55" s="31" t="s">
        <v>86</v>
      </c>
    </row>
    <row r="56" spans="1:6" ht="115.15" customHeight="1" x14ac:dyDescent="0.25">
      <c r="A56" s="280"/>
      <c r="B56" s="267"/>
      <c r="C56" s="114" t="s">
        <v>357</v>
      </c>
      <c r="D56" s="114" t="s">
        <v>358</v>
      </c>
      <c r="E56" s="90">
        <v>100</v>
      </c>
      <c r="F56" s="31" t="s">
        <v>86</v>
      </c>
    </row>
    <row r="57" spans="1:6" ht="190.15" customHeight="1" x14ac:dyDescent="0.25">
      <c r="A57" s="280"/>
      <c r="B57" s="267"/>
      <c r="C57" s="114" t="s">
        <v>359</v>
      </c>
      <c r="D57" s="136" t="s">
        <v>393</v>
      </c>
      <c r="E57" s="90">
        <f>121.59/106.3*100</f>
        <v>114.38381937911572</v>
      </c>
      <c r="F57" s="31" t="s">
        <v>86</v>
      </c>
    </row>
    <row r="58" spans="1:6" ht="40.9" customHeight="1" x14ac:dyDescent="0.25">
      <c r="A58" s="280"/>
      <c r="B58" s="267"/>
      <c r="C58" s="114" t="s">
        <v>361</v>
      </c>
      <c r="D58" s="117" t="s">
        <v>360</v>
      </c>
      <c r="E58" s="90">
        <f>5/2.8*100</f>
        <v>178.57142857142858</v>
      </c>
      <c r="F58" s="31" t="s">
        <v>86</v>
      </c>
    </row>
    <row r="59" spans="1:6" ht="53.45" customHeight="1" x14ac:dyDescent="0.25">
      <c r="A59" s="279"/>
      <c r="B59" s="268"/>
      <c r="C59" s="114" t="s">
        <v>362</v>
      </c>
      <c r="D59" s="117" t="s">
        <v>363</v>
      </c>
      <c r="E59" s="90">
        <v>100</v>
      </c>
      <c r="F59" s="31" t="s">
        <v>86</v>
      </c>
    </row>
    <row r="60" spans="1:6" ht="96.6" customHeight="1" x14ac:dyDescent="0.25">
      <c r="A60" s="122" t="s">
        <v>311</v>
      </c>
      <c r="B60" s="114" t="s">
        <v>43</v>
      </c>
      <c r="C60" s="69" t="s">
        <v>318</v>
      </c>
      <c r="D60" s="61" t="s">
        <v>364</v>
      </c>
      <c r="E60" s="90">
        <f>18888/18887.96*100</f>
        <v>100.00021177512023</v>
      </c>
      <c r="F60" s="69" t="s">
        <v>86</v>
      </c>
    </row>
    <row r="61" spans="1:6" ht="93.6" customHeight="1" x14ac:dyDescent="0.25">
      <c r="A61" s="281" t="s">
        <v>115</v>
      </c>
      <c r="B61" s="277" t="s">
        <v>43</v>
      </c>
      <c r="C61" s="109" t="s">
        <v>271</v>
      </c>
      <c r="D61" s="109" t="s">
        <v>365</v>
      </c>
      <c r="E61" s="90">
        <v>100</v>
      </c>
      <c r="F61" s="118" t="s">
        <v>86</v>
      </c>
    </row>
    <row r="62" spans="1:6" ht="57" customHeight="1" thickBot="1" x14ac:dyDescent="0.3">
      <c r="A62" s="319"/>
      <c r="B62" s="267"/>
      <c r="C62" s="69" t="s">
        <v>254</v>
      </c>
      <c r="D62" s="69" t="s">
        <v>337</v>
      </c>
      <c r="E62" s="90">
        <f>38945.4/30750*100</f>
        <v>126.65170731707317</v>
      </c>
      <c r="F62" s="112" t="s">
        <v>86</v>
      </c>
    </row>
    <row r="63" spans="1:6" ht="24" customHeight="1" thickBot="1" x14ac:dyDescent="0.3">
      <c r="A63" s="316" t="s">
        <v>40</v>
      </c>
      <c r="B63" s="317"/>
      <c r="C63" s="317"/>
      <c r="D63" s="317"/>
      <c r="E63" s="317"/>
      <c r="F63" s="318"/>
    </row>
    <row r="64" spans="1:6" ht="112.5" x14ac:dyDescent="0.3">
      <c r="A64" s="13" t="s">
        <v>11</v>
      </c>
      <c r="B64" s="69" t="s">
        <v>84</v>
      </c>
      <c r="C64" s="69"/>
      <c r="D64" s="11"/>
      <c r="E64" s="11"/>
      <c r="F64" s="12"/>
    </row>
    <row r="65" spans="1:6" ht="75.599999999999994" customHeight="1" x14ac:dyDescent="0.25">
      <c r="A65" s="121" t="s">
        <v>13</v>
      </c>
      <c r="B65" s="69" t="s">
        <v>43</v>
      </c>
      <c r="C65" s="69" t="s">
        <v>272</v>
      </c>
      <c r="D65" s="61" t="s">
        <v>287</v>
      </c>
      <c r="E65" s="15">
        <v>100</v>
      </c>
      <c r="F65" s="31" t="s">
        <v>82</v>
      </c>
    </row>
    <row r="66" spans="1:6" ht="49.9" customHeight="1" x14ac:dyDescent="0.25">
      <c r="A66" s="278" t="s">
        <v>12</v>
      </c>
      <c r="B66" s="277" t="s">
        <v>43</v>
      </c>
      <c r="C66" s="69" t="s">
        <v>273</v>
      </c>
      <c r="D66" s="61" t="s">
        <v>366</v>
      </c>
      <c r="E66" s="15">
        <v>100</v>
      </c>
      <c r="F66" s="31" t="s">
        <v>87</v>
      </c>
    </row>
    <row r="67" spans="1:6" ht="76.900000000000006" customHeight="1" x14ac:dyDescent="0.25">
      <c r="A67" s="279"/>
      <c r="B67" s="268"/>
      <c r="C67" s="69" t="s">
        <v>274</v>
      </c>
      <c r="D67" s="69" t="s">
        <v>367</v>
      </c>
      <c r="E67" s="15">
        <v>100</v>
      </c>
      <c r="F67" s="31" t="s">
        <v>87</v>
      </c>
    </row>
    <row r="68" spans="1:6" ht="39" customHeight="1" x14ac:dyDescent="0.25">
      <c r="A68" s="278" t="s">
        <v>14</v>
      </c>
      <c r="B68" s="277" t="s">
        <v>43</v>
      </c>
      <c r="C68" s="69" t="s">
        <v>275</v>
      </c>
      <c r="D68" s="109" t="s">
        <v>322</v>
      </c>
      <c r="E68" s="95">
        <f>37.7/20.5*100</f>
        <v>183.90243902439025</v>
      </c>
      <c r="F68" s="31" t="s">
        <v>288</v>
      </c>
    </row>
    <row r="69" spans="1:6" ht="82.15" customHeight="1" x14ac:dyDescent="0.25">
      <c r="A69" s="279"/>
      <c r="B69" s="268"/>
      <c r="C69" s="69" t="s">
        <v>289</v>
      </c>
      <c r="D69" s="69" t="s">
        <v>368</v>
      </c>
      <c r="E69" s="64">
        <v>100</v>
      </c>
      <c r="F69" s="31" t="s">
        <v>288</v>
      </c>
    </row>
    <row r="70" spans="1:6" ht="44.45" customHeight="1" x14ac:dyDescent="0.25">
      <c r="A70" s="278" t="s">
        <v>15</v>
      </c>
      <c r="B70" s="277" t="s">
        <v>43</v>
      </c>
      <c r="C70" s="69" t="s">
        <v>275</v>
      </c>
      <c r="D70" s="109" t="s">
        <v>322</v>
      </c>
      <c r="E70" s="95">
        <f>37.7/20.5*100</f>
        <v>183.90243902439025</v>
      </c>
      <c r="F70" s="31" t="s">
        <v>86</v>
      </c>
    </row>
    <row r="71" spans="1:6" ht="118.9" customHeight="1" x14ac:dyDescent="0.25">
      <c r="A71" s="279"/>
      <c r="B71" s="268"/>
      <c r="C71" s="69" t="s">
        <v>369</v>
      </c>
      <c r="D71" s="61" t="s">
        <v>371</v>
      </c>
      <c r="E71" s="64">
        <v>100</v>
      </c>
      <c r="F71" s="31" t="s">
        <v>370</v>
      </c>
    </row>
    <row r="72" spans="1:6" ht="102" customHeight="1" x14ac:dyDescent="0.25">
      <c r="A72" s="121" t="s">
        <v>16</v>
      </c>
      <c r="B72" s="69" t="s">
        <v>9</v>
      </c>
      <c r="C72" s="69" t="s">
        <v>276</v>
      </c>
      <c r="D72" s="69" t="s">
        <v>372</v>
      </c>
      <c r="E72" s="64">
        <v>100</v>
      </c>
      <c r="F72" s="31" t="s">
        <v>86</v>
      </c>
    </row>
    <row r="73" spans="1:6" ht="114.6" customHeight="1" x14ac:dyDescent="0.25">
      <c r="A73" s="278" t="s">
        <v>17</v>
      </c>
      <c r="B73" s="277" t="s">
        <v>43</v>
      </c>
      <c r="C73" s="69" t="s">
        <v>277</v>
      </c>
      <c r="D73" s="96" t="s">
        <v>374</v>
      </c>
      <c r="E73" s="64">
        <f>41295.4/31263*100</f>
        <v>132.09033042254424</v>
      </c>
      <c r="F73" s="31" t="s">
        <v>86</v>
      </c>
    </row>
    <row r="74" spans="1:6" ht="102" customHeight="1" x14ac:dyDescent="0.25">
      <c r="A74" s="279"/>
      <c r="B74" s="268"/>
      <c r="C74" s="114" t="s">
        <v>278</v>
      </c>
      <c r="D74" s="76" t="s">
        <v>373</v>
      </c>
      <c r="E74" s="71">
        <f>36/31*100</f>
        <v>116.12903225806453</v>
      </c>
      <c r="F74" s="31" t="s">
        <v>86</v>
      </c>
    </row>
    <row r="75" spans="1:6" ht="56.25" x14ac:dyDescent="0.25">
      <c r="A75" s="119" t="s">
        <v>83</v>
      </c>
      <c r="B75" s="114" t="s">
        <v>89</v>
      </c>
      <c r="C75" s="114" t="s">
        <v>279</v>
      </c>
      <c r="D75" s="114" t="s">
        <v>290</v>
      </c>
      <c r="E75" s="65">
        <f>4270/200*100</f>
        <v>2135</v>
      </c>
      <c r="F75" s="112" t="s">
        <v>291</v>
      </c>
    </row>
    <row r="76" spans="1:6" ht="56.25" x14ac:dyDescent="0.25">
      <c r="A76" s="119" t="s">
        <v>116</v>
      </c>
      <c r="B76" s="114" t="s">
        <v>9</v>
      </c>
      <c r="C76" s="114"/>
      <c r="D76" s="114"/>
      <c r="E76" s="114"/>
      <c r="F76" s="114"/>
    </row>
    <row r="77" spans="1:6" ht="56.25" x14ac:dyDescent="0.25">
      <c r="A77" s="278" t="s">
        <v>117</v>
      </c>
      <c r="B77" s="277" t="s">
        <v>9</v>
      </c>
      <c r="C77" s="114" t="s">
        <v>375</v>
      </c>
      <c r="D77" s="114" t="s">
        <v>376</v>
      </c>
      <c r="E77" s="110">
        <v>100</v>
      </c>
      <c r="F77" s="112" t="s">
        <v>86</v>
      </c>
    </row>
    <row r="78" spans="1:6" ht="58.15" customHeight="1" x14ac:dyDescent="0.25">
      <c r="A78" s="279"/>
      <c r="B78" s="268"/>
      <c r="C78" s="114" t="s">
        <v>377</v>
      </c>
      <c r="D78" s="114" t="s">
        <v>378</v>
      </c>
      <c r="E78" s="110">
        <v>100</v>
      </c>
      <c r="F78" s="112" t="s">
        <v>86</v>
      </c>
    </row>
    <row r="79" spans="1:6" ht="74.45" customHeight="1" x14ac:dyDescent="0.25">
      <c r="A79" s="119" t="s">
        <v>118</v>
      </c>
      <c r="B79" s="114" t="s">
        <v>9</v>
      </c>
      <c r="C79" s="114" t="s">
        <v>280</v>
      </c>
      <c r="D79" s="114" t="s">
        <v>379</v>
      </c>
      <c r="E79" s="110">
        <v>100</v>
      </c>
      <c r="F79" s="112" t="s">
        <v>86</v>
      </c>
    </row>
    <row r="80" spans="1:6" ht="75" x14ac:dyDescent="0.25">
      <c r="A80" s="135" t="s">
        <v>119</v>
      </c>
      <c r="B80" s="69" t="s">
        <v>246</v>
      </c>
      <c r="C80" s="69"/>
      <c r="D80" s="69"/>
      <c r="E80" s="69"/>
      <c r="F80" s="69"/>
    </row>
    <row r="81" spans="1:7" ht="19.5" thickBot="1" x14ac:dyDescent="0.3">
      <c r="A81" s="289" t="s">
        <v>41</v>
      </c>
      <c r="B81" s="290"/>
      <c r="C81" s="290"/>
      <c r="D81" s="290"/>
      <c r="E81" s="290"/>
      <c r="F81" s="291"/>
    </row>
    <row r="82" spans="1:7" ht="98.45" customHeight="1" x14ac:dyDescent="0.25">
      <c r="A82" s="134" t="s">
        <v>120</v>
      </c>
      <c r="B82" s="123" t="s">
        <v>246</v>
      </c>
      <c r="C82" s="109" t="s">
        <v>85</v>
      </c>
      <c r="D82" s="109"/>
      <c r="E82" s="109"/>
      <c r="F82" s="109"/>
    </row>
    <row r="83" spans="1:7" ht="41.45" customHeight="1" x14ac:dyDescent="0.25">
      <c r="A83" s="281" t="s">
        <v>121</v>
      </c>
      <c r="B83" s="267" t="s">
        <v>246</v>
      </c>
      <c r="C83" s="108" t="s">
        <v>275</v>
      </c>
      <c r="D83" s="109" t="s">
        <v>322</v>
      </c>
      <c r="E83" s="95">
        <f>37.7/20.5*100</f>
        <v>183.90243902439025</v>
      </c>
      <c r="F83" s="112" t="s">
        <v>86</v>
      </c>
    </row>
    <row r="84" spans="1:7" ht="225" customHeight="1" thickBot="1" x14ac:dyDescent="0.3">
      <c r="A84" s="282"/>
      <c r="B84" s="283"/>
      <c r="C84" s="114" t="s">
        <v>380</v>
      </c>
      <c r="D84" s="114" t="s">
        <v>300</v>
      </c>
      <c r="E84" s="110">
        <v>100</v>
      </c>
      <c r="F84" s="112" t="s">
        <v>86</v>
      </c>
    </row>
    <row r="85" spans="1:7" ht="19.5" thickBot="1" x14ac:dyDescent="0.3">
      <c r="A85" s="320" t="s">
        <v>40</v>
      </c>
      <c r="B85" s="321"/>
      <c r="C85" s="321"/>
      <c r="D85" s="321"/>
      <c r="E85" s="321"/>
      <c r="F85" s="322"/>
    </row>
    <row r="86" spans="1:7" ht="115.15" customHeight="1" x14ac:dyDescent="0.25">
      <c r="A86" s="284" t="s">
        <v>122</v>
      </c>
      <c r="B86" s="286" t="s">
        <v>246</v>
      </c>
      <c r="C86" s="124" t="s">
        <v>381</v>
      </c>
      <c r="D86" s="103" t="s">
        <v>391</v>
      </c>
      <c r="E86" s="104">
        <v>100</v>
      </c>
      <c r="F86" s="105" t="s">
        <v>86</v>
      </c>
    </row>
    <row r="87" spans="1:7" ht="81" customHeight="1" x14ac:dyDescent="0.25">
      <c r="A87" s="285"/>
      <c r="B87" s="268"/>
      <c r="C87" s="66" t="s">
        <v>382</v>
      </c>
      <c r="D87" s="66" t="s">
        <v>383</v>
      </c>
      <c r="E87" s="67">
        <v>100</v>
      </c>
      <c r="F87" s="112" t="s">
        <v>86</v>
      </c>
    </row>
    <row r="88" spans="1:7" ht="147" customHeight="1" x14ac:dyDescent="0.25">
      <c r="A88" s="278" t="s">
        <v>123</v>
      </c>
      <c r="B88" s="277" t="s">
        <v>246</v>
      </c>
      <c r="C88" s="68" t="s">
        <v>384</v>
      </c>
      <c r="D88" s="68" t="s">
        <v>385</v>
      </c>
      <c r="E88" s="67">
        <f>10.021/10.87*100</f>
        <v>92.189512419503245</v>
      </c>
      <c r="F88" s="306" t="s">
        <v>390</v>
      </c>
    </row>
    <row r="89" spans="1:7" ht="135.6" customHeight="1" thickBot="1" x14ac:dyDescent="0.3">
      <c r="A89" s="312"/>
      <c r="B89" s="283"/>
      <c r="C89" s="106" t="s">
        <v>386</v>
      </c>
      <c r="D89" s="106" t="s">
        <v>387</v>
      </c>
      <c r="E89" s="107">
        <f>1.727/2.0801*100</f>
        <v>83.024854574299326</v>
      </c>
      <c r="F89" s="307"/>
      <c r="G89" s="55"/>
    </row>
    <row r="90" spans="1:7" ht="18.75" x14ac:dyDescent="0.25">
      <c r="A90" s="54"/>
      <c r="B90" s="55"/>
      <c r="C90" s="55"/>
      <c r="D90" s="55"/>
      <c r="E90" s="55"/>
      <c r="F90" s="55"/>
    </row>
    <row r="91" spans="1:7" ht="18.75" x14ac:dyDescent="0.25">
      <c r="A91" s="54"/>
      <c r="B91" s="55"/>
      <c r="C91" s="55"/>
      <c r="D91" s="55"/>
      <c r="E91" s="55"/>
      <c r="F91" s="55"/>
    </row>
    <row r="92" spans="1:7" ht="18.75" x14ac:dyDescent="0.25">
      <c r="A92" s="54"/>
      <c r="B92" s="55"/>
      <c r="C92" s="55"/>
      <c r="D92" s="55"/>
      <c r="E92" s="55"/>
      <c r="F92" s="55"/>
    </row>
    <row r="93" spans="1:7" ht="18.75" x14ac:dyDescent="0.25">
      <c r="A93" s="54"/>
      <c r="B93" s="55"/>
      <c r="C93" s="55"/>
      <c r="D93" s="55"/>
      <c r="E93" s="55"/>
      <c r="F93" s="55"/>
    </row>
    <row r="94" spans="1:7" ht="18.75" x14ac:dyDescent="0.25">
      <c r="A94" s="54"/>
      <c r="B94" s="55"/>
      <c r="C94" s="55"/>
      <c r="D94" s="55"/>
      <c r="E94" s="55"/>
      <c r="F94" s="55"/>
    </row>
    <row r="95" spans="1:7" ht="18.75" x14ac:dyDescent="0.25">
      <c r="A95" s="54"/>
      <c r="B95" s="55"/>
      <c r="C95" s="55"/>
      <c r="D95" s="55"/>
      <c r="E95" s="55"/>
      <c r="F95" s="55"/>
    </row>
    <row r="96" spans="1:7" ht="18.75" x14ac:dyDescent="0.25">
      <c r="A96" s="54"/>
      <c r="B96" s="55"/>
      <c r="C96" s="55"/>
      <c r="D96" s="55"/>
      <c r="E96" s="55"/>
      <c r="F96" s="55"/>
    </row>
    <row r="97" spans="1:3" ht="18.75" x14ac:dyDescent="0.25">
      <c r="A97" s="54"/>
      <c r="B97" s="55"/>
      <c r="C97" s="55"/>
    </row>
  </sheetData>
  <mergeCells count="55">
    <mergeCell ref="A20:A22"/>
    <mergeCell ref="F88:F89"/>
    <mergeCell ref="C16:C17"/>
    <mergeCell ref="D16:D17"/>
    <mergeCell ref="E16:E17"/>
    <mergeCell ref="F16:F17"/>
    <mergeCell ref="B55:B59"/>
    <mergeCell ref="A77:A78"/>
    <mergeCell ref="A88:A89"/>
    <mergeCell ref="B88:B89"/>
    <mergeCell ref="A18:F18"/>
    <mergeCell ref="A63:F63"/>
    <mergeCell ref="A43:A52"/>
    <mergeCell ref="A61:A62"/>
    <mergeCell ref="B61:B62"/>
    <mergeCell ref="A85:F85"/>
    <mergeCell ref="A8:F8"/>
    <mergeCell ref="A1:F1"/>
    <mergeCell ref="A4:A5"/>
    <mergeCell ref="B4:B5"/>
    <mergeCell ref="C4:E4"/>
    <mergeCell ref="F4:F5"/>
    <mergeCell ref="B2:D2"/>
    <mergeCell ref="A83:A84"/>
    <mergeCell ref="B83:B84"/>
    <mergeCell ref="A86:A87"/>
    <mergeCell ref="B86:B87"/>
    <mergeCell ref="B20:B22"/>
    <mergeCell ref="A28:A29"/>
    <mergeCell ref="B28:B29"/>
    <mergeCell ref="A30:A31"/>
    <mergeCell ref="B30:B31"/>
    <mergeCell ref="A32:A33"/>
    <mergeCell ref="B32:B33"/>
    <mergeCell ref="A36:A38"/>
    <mergeCell ref="A81:F81"/>
    <mergeCell ref="A73:A74"/>
    <mergeCell ref="B73:B74"/>
    <mergeCell ref="B77:B78"/>
    <mergeCell ref="B36:B38"/>
    <mergeCell ref="B43:B52"/>
    <mergeCell ref="A70:A71"/>
    <mergeCell ref="B70:B71"/>
    <mergeCell ref="A66:A67"/>
    <mergeCell ref="B66:B67"/>
    <mergeCell ref="A68:A69"/>
    <mergeCell ref="B68:B69"/>
    <mergeCell ref="A55:A59"/>
    <mergeCell ref="A12:A14"/>
    <mergeCell ref="B12:B14"/>
    <mergeCell ref="C12:C13"/>
    <mergeCell ref="E14:E15"/>
    <mergeCell ref="F14:F15"/>
    <mergeCell ref="C14:C15"/>
    <mergeCell ref="D13:D14"/>
  </mergeCells>
  <pageMargins left="0.51181102362204722" right="0.31496062992125984" top="0.35433070866141736" bottom="0.35433070866141736" header="0.31496062992125984" footer="0.31496062992125984"/>
  <pageSetup paperSize="9" scale="46" fitToHeight="0" orientation="landscape" horizontalDpi="0" verticalDpi="0"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6"/>
  <sheetViews>
    <sheetView topLeftCell="A88" zoomScale="70" zoomScaleNormal="70" workbookViewId="0">
      <selection activeCell="G9" sqref="G9"/>
    </sheetView>
  </sheetViews>
  <sheetFormatPr defaultColWidth="8.85546875" defaultRowHeight="16.5" x14ac:dyDescent="0.25"/>
  <cols>
    <col min="1" max="1" width="10" style="33" customWidth="1"/>
    <col min="2" max="2" width="72.28515625" style="34" customWidth="1"/>
    <col min="3" max="3" width="14.7109375" style="34" customWidth="1"/>
    <col min="4" max="4" width="31.42578125" style="34" customWidth="1"/>
    <col min="5" max="5" width="30.7109375" style="35" customWidth="1"/>
    <col min="6" max="6" width="27.42578125" style="44" customWidth="1"/>
    <col min="7" max="7" width="19" style="35" customWidth="1"/>
    <col min="8" max="8" width="66.42578125" style="36" customWidth="1"/>
    <col min="9" max="16384" width="8.85546875" style="33"/>
  </cols>
  <sheetData>
    <row r="1" spans="1:13" ht="18.75" x14ac:dyDescent="0.25">
      <c r="B1" s="346" t="s">
        <v>26</v>
      </c>
      <c r="C1" s="346"/>
      <c r="D1" s="346"/>
      <c r="E1" s="346"/>
      <c r="F1" s="346"/>
      <c r="G1" s="346"/>
      <c r="H1" s="346"/>
      <c r="I1" s="37"/>
      <c r="J1" s="37"/>
      <c r="K1" s="37"/>
      <c r="L1" s="37"/>
    </row>
    <row r="2" spans="1:13" ht="18.75" x14ac:dyDescent="0.3">
      <c r="B2" s="347" t="s">
        <v>62</v>
      </c>
      <c r="C2" s="347"/>
      <c r="D2" s="347"/>
      <c r="E2" s="347"/>
      <c r="F2" s="347"/>
      <c r="G2" s="347"/>
      <c r="H2" s="347"/>
      <c r="I2" s="37"/>
      <c r="J2" s="37"/>
      <c r="K2" s="37"/>
      <c r="L2" s="37"/>
    </row>
    <row r="3" spans="1:13" ht="18.75" x14ac:dyDescent="0.25">
      <c r="B3" s="346" t="s">
        <v>63</v>
      </c>
      <c r="C3" s="346"/>
      <c r="D3" s="346"/>
      <c r="E3" s="346"/>
      <c r="F3" s="346"/>
      <c r="G3" s="346"/>
      <c r="H3" s="346"/>
      <c r="J3" s="37"/>
      <c r="K3" s="37"/>
      <c r="L3" s="37"/>
    </row>
    <row r="4" spans="1:13" ht="18.75" x14ac:dyDescent="0.3">
      <c r="B4" s="347" t="s">
        <v>400</v>
      </c>
      <c r="C4" s="347"/>
      <c r="D4" s="347"/>
      <c r="E4" s="347"/>
      <c r="F4" s="347"/>
      <c r="G4" s="347"/>
      <c r="H4" s="347"/>
      <c r="I4" s="37"/>
      <c r="J4" s="37"/>
      <c r="K4" s="37"/>
      <c r="L4" s="37"/>
    </row>
    <row r="5" spans="1:13" ht="17.25" thickBot="1" x14ac:dyDescent="0.3">
      <c r="B5" s="38"/>
      <c r="C5" s="39"/>
      <c r="D5" s="39"/>
      <c r="E5" s="39"/>
      <c r="F5" s="39"/>
      <c r="G5" s="39"/>
      <c r="H5" s="38"/>
      <c r="I5" s="37"/>
      <c r="J5" s="37"/>
      <c r="K5" s="37"/>
      <c r="L5" s="37"/>
    </row>
    <row r="6" spans="1:13" ht="28.9" customHeight="1" x14ac:dyDescent="0.25">
      <c r="A6" s="348" t="s">
        <v>96</v>
      </c>
      <c r="B6" s="350" t="s">
        <v>92</v>
      </c>
      <c r="C6" s="350" t="s">
        <v>50</v>
      </c>
      <c r="D6" s="352" t="s">
        <v>102</v>
      </c>
      <c r="E6" s="352"/>
      <c r="F6" s="352"/>
      <c r="G6" s="352"/>
      <c r="H6" s="353" t="s">
        <v>305</v>
      </c>
      <c r="I6" s="40"/>
      <c r="J6" s="40"/>
      <c r="K6" s="40"/>
      <c r="L6" s="40"/>
      <c r="M6" s="40"/>
    </row>
    <row r="7" spans="1:13" ht="57" thickBot="1" x14ac:dyDescent="0.3">
      <c r="A7" s="349"/>
      <c r="B7" s="351"/>
      <c r="C7" s="351"/>
      <c r="D7" s="139" t="s">
        <v>401</v>
      </c>
      <c r="E7" s="139" t="s">
        <v>402</v>
      </c>
      <c r="F7" s="139" t="s">
        <v>403</v>
      </c>
      <c r="G7" s="139" t="s">
        <v>103</v>
      </c>
      <c r="H7" s="354"/>
      <c r="I7" s="40"/>
      <c r="J7" s="40"/>
      <c r="K7" s="40"/>
      <c r="L7" s="40"/>
      <c r="M7" s="40"/>
    </row>
    <row r="8" spans="1:13" ht="19.5" thickBot="1" x14ac:dyDescent="0.3">
      <c r="A8" s="330" t="s">
        <v>91</v>
      </c>
      <c r="B8" s="331"/>
      <c r="C8" s="331"/>
      <c r="D8" s="331"/>
      <c r="E8" s="332"/>
      <c r="F8" s="332"/>
      <c r="G8" s="331"/>
      <c r="H8" s="333"/>
    </row>
    <row r="9" spans="1:13" ht="56.25" x14ac:dyDescent="0.25">
      <c r="A9" s="45" t="s">
        <v>97</v>
      </c>
      <c r="B9" s="46" t="s">
        <v>129</v>
      </c>
      <c r="C9" s="23" t="s">
        <v>51</v>
      </c>
      <c r="D9" s="52">
        <v>104.4</v>
      </c>
      <c r="E9" s="15">
        <v>100.3</v>
      </c>
      <c r="F9" s="141"/>
      <c r="G9" s="140"/>
      <c r="H9" s="47" t="s">
        <v>80</v>
      </c>
    </row>
    <row r="10" spans="1:13" ht="37.5" x14ac:dyDescent="0.25">
      <c r="A10" s="48" t="s">
        <v>98</v>
      </c>
      <c r="B10" s="16" t="s">
        <v>124</v>
      </c>
      <c r="C10" s="89" t="s">
        <v>51</v>
      </c>
      <c r="D10" s="60">
        <v>37.700000000000003</v>
      </c>
      <c r="E10" s="90">
        <v>48.3</v>
      </c>
      <c r="F10" s="141"/>
      <c r="G10" s="140"/>
      <c r="H10" s="49" t="s">
        <v>80</v>
      </c>
    </row>
    <row r="11" spans="1:13" ht="56.25" x14ac:dyDescent="0.25">
      <c r="A11" s="48" t="s">
        <v>99</v>
      </c>
      <c r="B11" s="16" t="s">
        <v>125</v>
      </c>
      <c r="C11" s="89" t="s">
        <v>51</v>
      </c>
      <c r="D11" s="70">
        <v>116</v>
      </c>
      <c r="E11" s="89">
        <v>121.1</v>
      </c>
      <c r="F11" s="141"/>
      <c r="G11" s="140"/>
      <c r="H11" s="49" t="s">
        <v>80</v>
      </c>
    </row>
    <row r="12" spans="1:13" ht="37.5" x14ac:dyDescent="0.25">
      <c r="A12" s="48" t="s">
        <v>100</v>
      </c>
      <c r="B12" s="16" t="s">
        <v>126</v>
      </c>
      <c r="C12" s="89" t="s">
        <v>51</v>
      </c>
      <c r="D12" s="60">
        <v>107.2</v>
      </c>
      <c r="E12" s="89">
        <v>101.7</v>
      </c>
      <c r="F12" s="141"/>
      <c r="G12" s="140"/>
      <c r="H12" s="49" t="s">
        <v>80</v>
      </c>
    </row>
    <row r="13" spans="1:13" ht="38.25" thickBot="1" x14ac:dyDescent="0.3">
      <c r="A13" s="50" t="s">
        <v>101</v>
      </c>
      <c r="B13" s="125" t="s">
        <v>127</v>
      </c>
      <c r="C13" s="25" t="s">
        <v>52</v>
      </c>
      <c r="D13" s="72">
        <v>41295.4</v>
      </c>
      <c r="E13" s="90">
        <v>35345</v>
      </c>
      <c r="F13" s="141"/>
      <c r="G13" s="140"/>
      <c r="H13" s="49" t="s">
        <v>80</v>
      </c>
    </row>
    <row r="14" spans="1:13" ht="19.5" thickBot="1" x14ac:dyDescent="0.3">
      <c r="A14" s="334" t="s">
        <v>10</v>
      </c>
      <c r="B14" s="335"/>
      <c r="C14" s="335"/>
      <c r="D14" s="335"/>
      <c r="E14" s="336"/>
      <c r="F14" s="336"/>
      <c r="G14" s="335"/>
      <c r="H14" s="337"/>
    </row>
    <row r="15" spans="1:13" ht="19.5" thickBot="1" x14ac:dyDescent="0.3">
      <c r="A15" s="338" t="s">
        <v>70</v>
      </c>
      <c r="B15" s="339"/>
      <c r="C15" s="339"/>
      <c r="D15" s="339"/>
      <c r="E15" s="340"/>
      <c r="F15" s="340"/>
      <c r="G15" s="339"/>
      <c r="H15" s="341"/>
    </row>
    <row r="16" spans="1:13" ht="56.25" x14ac:dyDescent="0.25">
      <c r="A16" s="51" t="s">
        <v>128</v>
      </c>
      <c r="B16" s="126" t="s">
        <v>130</v>
      </c>
      <c r="C16" s="18" t="s">
        <v>64</v>
      </c>
      <c r="D16" s="73">
        <v>440.7</v>
      </c>
      <c r="E16" s="90">
        <v>423</v>
      </c>
      <c r="F16" s="141"/>
      <c r="G16" s="140"/>
      <c r="H16" s="20" t="s">
        <v>82</v>
      </c>
    </row>
    <row r="17" spans="1:8" ht="74.45" customHeight="1" x14ac:dyDescent="0.25">
      <c r="A17" s="126" t="s">
        <v>404</v>
      </c>
      <c r="B17" s="126" t="s">
        <v>405</v>
      </c>
      <c r="C17" s="126" t="s">
        <v>55</v>
      </c>
      <c r="D17" s="60" t="s">
        <v>406</v>
      </c>
      <c r="E17" s="24">
        <v>21.52</v>
      </c>
      <c r="F17" s="141"/>
      <c r="G17" s="140"/>
      <c r="H17" s="20" t="s">
        <v>82</v>
      </c>
    </row>
    <row r="18" spans="1:8" ht="150" x14ac:dyDescent="0.25">
      <c r="A18" s="21" t="s">
        <v>132</v>
      </c>
      <c r="B18" s="16" t="s">
        <v>133</v>
      </c>
      <c r="C18" s="89" t="s">
        <v>56</v>
      </c>
      <c r="D18" s="74">
        <v>21</v>
      </c>
      <c r="E18" s="89">
        <v>21</v>
      </c>
      <c r="F18" s="141"/>
      <c r="G18" s="140"/>
      <c r="H18" s="20" t="s">
        <v>82</v>
      </c>
    </row>
    <row r="19" spans="1:8" ht="46.9" customHeight="1" thickBot="1" x14ac:dyDescent="0.3">
      <c r="A19" s="127" t="s">
        <v>134</v>
      </c>
      <c r="B19" s="125" t="s">
        <v>135</v>
      </c>
      <c r="C19" s="25" t="s">
        <v>56</v>
      </c>
      <c r="D19" s="75">
        <v>1</v>
      </c>
      <c r="E19" s="89">
        <v>1</v>
      </c>
      <c r="F19" s="141"/>
      <c r="G19" s="140"/>
      <c r="H19" s="27" t="s">
        <v>82</v>
      </c>
    </row>
    <row r="20" spans="1:8" ht="19.5" thickBot="1" x14ac:dyDescent="0.3">
      <c r="A20" s="338" t="s">
        <v>65</v>
      </c>
      <c r="B20" s="339"/>
      <c r="C20" s="339"/>
      <c r="D20" s="339"/>
      <c r="E20" s="342"/>
      <c r="F20" s="342"/>
      <c r="G20" s="339"/>
      <c r="H20" s="341"/>
    </row>
    <row r="21" spans="1:8" ht="18.75" x14ac:dyDescent="0.25">
      <c r="A21" s="17" t="s">
        <v>136</v>
      </c>
      <c r="B21" s="126" t="s">
        <v>137</v>
      </c>
      <c r="C21" s="30" t="s">
        <v>58</v>
      </c>
      <c r="D21" s="77">
        <v>973.6</v>
      </c>
      <c r="E21" s="90">
        <v>931</v>
      </c>
      <c r="F21" s="141"/>
      <c r="G21" s="140"/>
      <c r="H21" s="27" t="s">
        <v>82</v>
      </c>
    </row>
    <row r="22" spans="1:8" ht="56.25" x14ac:dyDescent="0.25">
      <c r="A22" s="21" t="s">
        <v>138</v>
      </c>
      <c r="B22" s="16" t="s">
        <v>139</v>
      </c>
      <c r="C22" s="89" t="s">
        <v>58</v>
      </c>
      <c r="D22" s="15">
        <v>563.70000000000005</v>
      </c>
      <c r="E22" s="14">
        <v>494.6</v>
      </c>
      <c r="F22" s="141"/>
      <c r="G22" s="57"/>
      <c r="H22" s="27" t="s">
        <v>82</v>
      </c>
    </row>
    <row r="23" spans="1:8" ht="58.15" customHeight="1" x14ac:dyDescent="0.25">
      <c r="A23" s="21" t="s">
        <v>140</v>
      </c>
      <c r="B23" s="16" t="s">
        <v>141</v>
      </c>
      <c r="C23" s="89" t="s">
        <v>55</v>
      </c>
      <c r="D23" s="78">
        <v>12.4</v>
      </c>
      <c r="E23" s="90">
        <v>12.1</v>
      </c>
      <c r="F23" s="141"/>
      <c r="G23" s="140"/>
      <c r="H23" s="27" t="s">
        <v>82</v>
      </c>
    </row>
    <row r="24" spans="1:8" ht="58.15" customHeight="1" x14ac:dyDescent="0.25">
      <c r="A24" s="16" t="s">
        <v>407</v>
      </c>
      <c r="B24" s="16" t="s">
        <v>408</v>
      </c>
      <c r="C24" s="16" t="s">
        <v>51</v>
      </c>
      <c r="D24" s="78" t="s">
        <v>406</v>
      </c>
      <c r="E24" s="90">
        <v>3</v>
      </c>
      <c r="F24" s="141"/>
      <c r="G24" s="140"/>
      <c r="H24" s="27" t="s">
        <v>82</v>
      </c>
    </row>
    <row r="25" spans="1:8" ht="58.15" customHeight="1" x14ac:dyDescent="0.25">
      <c r="A25" s="16" t="s">
        <v>409</v>
      </c>
      <c r="B25" s="16" t="s">
        <v>410</v>
      </c>
      <c r="C25" s="16" t="s">
        <v>51</v>
      </c>
      <c r="D25" s="78"/>
      <c r="E25" s="90">
        <v>2.8</v>
      </c>
      <c r="F25" s="141"/>
      <c r="G25" s="140"/>
      <c r="H25" s="27" t="s">
        <v>82</v>
      </c>
    </row>
    <row r="26" spans="1:8" ht="37.5" x14ac:dyDescent="0.25">
      <c r="A26" s="21" t="s">
        <v>142</v>
      </c>
      <c r="B26" s="16" t="s">
        <v>143</v>
      </c>
      <c r="C26" s="89" t="s">
        <v>66</v>
      </c>
      <c r="D26" s="60">
        <v>350</v>
      </c>
      <c r="E26" s="60">
        <v>400</v>
      </c>
      <c r="F26" s="141"/>
      <c r="G26" s="140"/>
      <c r="H26" s="27" t="s">
        <v>82</v>
      </c>
    </row>
    <row r="27" spans="1:8" ht="37.5" x14ac:dyDescent="0.25">
      <c r="A27" s="16" t="s">
        <v>144</v>
      </c>
      <c r="B27" s="16" t="s">
        <v>145</v>
      </c>
      <c r="C27" s="89" t="s">
        <v>67</v>
      </c>
      <c r="D27" s="60">
        <v>20</v>
      </c>
      <c r="E27" s="89">
        <v>19</v>
      </c>
      <c r="F27" s="141"/>
      <c r="G27" s="57"/>
      <c r="H27" s="27" t="s">
        <v>82</v>
      </c>
    </row>
    <row r="28" spans="1:8" ht="75" x14ac:dyDescent="0.25">
      <c r="A28" s="21" t="s">
        <v>297</v>
      </c>
      <c r="B28" s="16" t="s">
        <v>296</v>
      </c>
      <c r="C28" s="89" t="s">
        <v>56</v>
      </c>
      <c r="D28" s="60">
        <v>2</v>
      </c>
      <c r="E28" s="89">
        <v>1</v>
      </c>
      <c r="F28" s="141"/>
      <c r="G28" s="140"/>
      <c r="H28" s="22" t="s">
        <v>82</v>
      </c>
    </row>
    <row r="29" spans="1:8" ht="37.5" x14ac:dyDescent="0.25">
      <c r="A29" s="21" t="s">
        <v>146</v>
      </c>
      <c r="B29" s="16" t="s">
        <v>147</v>
      </c>
      <c r="C29" s="89" t="s">
        <v>68</v>
      </c>
      <c r="D29" s="79">
        <v>137774.58199999999</v>
      </c>
      <c r="E29" s="89">
        <v>47270.400000000001</v>
      </c>
      <c r="F29" s="141"/>
      <c r="G29" s="140"/>
      <c r="H29" s="22" t="s">
        <v>82</v>
      </c>
    </row>
    <row r="30" spans="1:8" ht="37.5" x14ac:dyDescent="0.25">
      <c r="A30" s="21" t="s">
        <v>148</v>
      </c>
      <c r="B30" s="16" t="s">
        <v>149</v>
      </c>
      <c r="C30" s="89" t="s">
        <v>61</v>
      </c>
      <c r="D30" s="72">
        <v>5385</v>
      </c>
      <c r="E30" s="90">
        <v>5402</v>
      </c>
      <c r="F30" s="141"/>
      <c r="G30" s="140"/>
      <c r="H30" s="22" t="s">
        <v>82</v>
      </c>
    </row>
    <row r="31" spans="1:8" ht="78" customHeight="1" x14ac:dyDescent="0.25">
      <c r="A31" s="21" t="s">
        <v>150</v>
      </c>
      <c r="B31" s="16" t="s">
        <v>151</v>
      </c>
      <c r="C31" s="89" t="s">
        <v>51</v>
      </c>
      <c r="D31" s="70">
        <v>105</v>
      </c>
      <c r="E31" s="90">
        <v>100</v>
      </c>
      <c r="F31" s="141"/>
      <c r="G31" s="140"/>
      <c r="H31" s="22" t="s">
        <v>82</v>
      </c>
    </row>
    <row r="32" spans="1:8" ht="41.45" customHeight="1" x14ac:dyDescent="0.25">
      <c r="A32" s="16" t="s">
        <v>411</v>
      </c>
      <c r="B32" s="16" t="s">
        <v>412</v>
      </c>
      <c r="C32" s="16" t="s">
        <v>51</v>
      </c>
      <c r="D32" s="70" t="s">
        <v>406</v>
      </c>
      <c r="E32" s="90">
        <v>100.6</v>
      </c>
      <c r="F32" s="141"/>
      <c r="G32" s="140"/>
      <c r="H32" s="22"/>
    </row>
    <row r="33" spans="1:8" ht="56.25" x14ac:dyDescent="0.25">
      <c r="A33" s="21" t="s">
        <v>152</v>
      </c>
      <c r="B33" s="16" t="s">
        <v>153</v>
      </c>
      <c r="C33" s="89" t="s">
        <v>51</v>
      </c>
      <c r="D33" s="70">
        <v>110</v>
      </c>
      <c r="E33" s="90">
        <v>98.6</v>
      </c>
      <c r="F33" s="141"/>
      <c r="G33" s="140"/>
      <c r="H33" s="22" t="s">
        <v>82</v>
      </c>
    </row>
    <row r="34" spans="1:8" ht="78" customHeight="1" x14ac:dyDescent="0.25">
      <c r="A34" s="21" t="s">
        <v>154</v>
      </c>
      <c r="B34" s="16" t="s">
        <v>155</v>
      </c>
      <c r="C34" s="89" t="s">
        <v>51</v>
      </c>
      <c r="D34" s="70">
        <v>112</v>
      </c>
      <c r="E34" s="90">
        <v>98.1</v>
      </c>
      <c r="F34" s="141"/>
      <c r="G34" s="140"/>
      <c r="H34" s="22" t="s">
        <v>82</v>
      </c>
    </row>
    <row r="35" spans="1:8" ht="56.25" x14ac:dyDescent="0.25">
      <c r="A35" s="21" t="s">
        <v>156</v>
      </c>
      <c r="B35" s="16" t="s">
        <v>157</v>
      </c>
      <c r="C35" s="89" t="s">
        <v>51</v>
      </c>
      <c r="D35" s="70">
        <v>103.1</v>
      </c>
      <c r="E35" s="90">
        <v>103.7</v>
      </c>
      <c r="F35" s="141"/>
      <c r="G35" s="140"/>
      <c r="H35" s="22" t="s">
        <v>82</v>
      </c>
    </row>
    <row r="36" spans="1:8" ht="77.45" customHeight="1" x14ac:dyDescent="0.25">
      <c r="A36" s="21" t="s">
        <v>158</v>
      </c>
      <c r="B36" s="16" t="s">
        <v>159</v>
      </c>
      <c r="C36" s="89" t="s">
        <v>51</v>
      </c>
      <c r="D36" s="60">
        <v>109.5</v>
      </c>
      <c r="E36" s="90">
        <v>110.4</v>
      </c>
      <c r="F36" s="141"/>
      <c r="G36" s="140"/>
      <c r="H36" s="22" t="s">
        <v>82</v>
      </c>
    </row>
    <row r="37" spans="1:8" ht="37.5" x14ac:dyDescent="0.25">
      <c r="A37" s="21" t="s">
        <v>160</v>
      </c>
      <c r="B37" s="16" t="s">
        <v>161</v>
      </c>
      <c r="C37" s="89" t="s">
        <v>51</v>
      </c>
      <c r="D37" s="78">
        <v>105</v>
      </c>
      <c r="E37" s="90">
        <v>102.5</v>
      </c>
      <c r="F37" s="141"/>
      <c r="G37" s="140"/>
      <c r="H37" s="22" t="s">
        <v>82</v>
      </c>
    </row>
    <row r="38" spans="1:8" ht="37.5" x14ac:dyDescent="0.25">
      <c r="A38" s="16" t="s">
        <v>413</v>
      </c>
      <c r="B38" s="16" t="s">
        <v>414</v>
      </c>
      <c r="C38" s="16" t="s">
        <v>51</v>
      </c>
      <c r="D38" s="78" t="s">
        <v>406</v>
      </c>
      <c r="E38" s="90">
        <v>112.4</v>
      </c>
      <c r="F38" s="141"/>
      <c r="G38" s="140"/>
      <c r="H38" s="22"/>
    </row>
    <row r="39" spans="1:8" ht="37.5" x14ac:dyDescent="0.25">
      <c r="A39" s="21" t="s">
        <v>162</v>
      </c>
      <c r="B39" s="16" t="s">
        <v>163</v>
      </c>
      <c r="C39" s="89" t="s">
        <v>51</v>
      </c>
      <c r="D39" s="78">
        <v>97.4</v>
      </c>
      <c r="E39" s="90">
        <v>102</v>
      </c>
      <c r="F39" s="141"/>
      <c r="G39" s="140"/>
      <c r="H39" s="22" t="s">
        <v>82</v>
      </c>
    </row>
    <row r="40" spans="1:8" ht="131.25" x14ac:dyDescent="0.25">
      <c r="A40" s="21" t="s">
        <v>164</v>
      </c>
      <c r="B40" s="16" t="s">
        <v>165</v>
      </c>
      <c r="C40" s="89" t="s">
        <v>53</v>
      </c>
      <c r="D40" s="88">
        <v>105.0651</v>
      </c>
      <c r="E40" s="90">
        <v>50</v>
      </c>
      <c r="F40" s="141"/>
      <c r="G40" s="57"/>
      <c r="H40" s="22" t="s">
        <v>82</v>
      </c>
    </row>
    <row r="41" spans="1:8" ht="112.5" x14ac:dyDescent="0.25">
      <c r="A41" s="21" t="s">
        <v>166</v>
      </c>
      <c r="B41" s="16" t="s">
        <v>167</v>
      </c>
      <c r="C41" s="89" t="s">
        <v>53</v>
      </c>
      <c r="D41" s="81">
        <v>121.59</v>
      </c>
      <c r="E41" s="90">
        <v>106.8</v>
      </c>
      <c r="F41" s="141"/>
      <c r="G41" s="140"/>
      <c r="H41" s="22" t="s">
        <v>82</v>
      </c>
    </row>
    <row r="42" spans="1:8" ht="126.6" customHeight="1" x14ac:dyDescent="0.25">
      <c r="A42" s="16" t="s">
        <v>168</v>
      </c>
      <c r="B42" s="16" t="s">
        <v>169</v>
      </c>
      <c r="C42" s="89" t="s">
        <v>53</v>
      </c>
      <c r="D42" s="60">
        <v>26.14</v>
      </c>
      <c r="E42" s="90">
        <v>6</v>
      </c>
      <c r="F42" s="141"/>
      <c r="G42" s="57"/>
      <c r="H42" s="22" t="s">
        <v>82</v>
      </c>
    </row>
    <row r="43" spans="1:8" ht="168.75" x14ac:dyDescent="0.25">
      <c r="A43" s="21" t="s">
        <v>170</v>
      </c>
      <c r="B43" s="16" t="s">
        <v>171</v>
      </c>
      <c r="C43" s="89" t="s">
        <v>61</v>
      </c>
      <c r="D43" s="60">
        <v>19.8</v>
      </c>
      <c r="E43" s="90">
        <v>12.4</v>
      </c>
      <c r="F43" s="141"/>
      <c r="G43" s="140"/>
      <c r="H43" s="22" t="s">
        <v>81</v>
      </c>
    </row>
    <row r="44" spans="1:8" ht="168.75" x14ac:dyDescent="0.25">
      <c r="A44" s="21" t="s">
        <v>172</v>
      </c>
      <c r="B44" s="16" t="s">
        <v>173</v>
      </c>
      <c r="C44" s="89" t="s">
        <v>174</v>
      </c>
      <c r="D44" s="87">
        <v>1177.7339999999999</v>
      </c>
      <c r="E44" s="90">
        <v>805</v>
      </c>
      <c r="F44" s="141"/>
      <c r="G44" s="140"/>
      <c r="H44" s="22" t="s">
        <v>82</v>
      </c>
    </row>
    <row r="45" spans="1:8" ht="59.45" customHeight="1" x14ac:dyDescent="0.25">
      <c r="A45" s="21" t="s">
        <v>175</v>
      </c>
      <c r="B45" s="16" t="s">
        <v>176</v>
      </c>
      <c r="C45" s="89" t="s">
        <v>54</v>
      </c>
      <c r="D45" s="78">
        <v>631.9</v>
      </c>
      <c r="E45" s="90">
        <v>557</v>
      </c>
      <c r="F45" s="141"/>
      <c r="G45" s="140"/>
      <c r="H45" s="22" t="s">
        <v>82</v>
      </c>
    </row>
    <row r="46" spans="1:8" ht="59.45" customHeight="1" x14ac:dyDescent="0.25">
      <c r="A46" s="16" t="s">
        <v>415</v>
      </c>
      <c r="B46" s="16" t="s">
        <v>416</v>
      </c>
      <c r="C46" s="16" t="s">
        <v>55</v>
      </c>
      <c r="D46" s="78" t="s">
        <v>406</v>
      </c>
      <c r="E46" s="90">
        <v>21.5</v>
      </c>
      <c r="F46" s="141"/>
      <c r="G46" s="140"/>
      <c r="H46" s="22"/>
    </row>
    <row r="47" spans="1:8" ht="37.5" x14ac:dyDescent="0.25">
      <c r="A47" s="21" t="s">
        <v>177</v>
      </c>
      <c r="B47" s="16" t="s">
        <v>178</v>
      </c>
      <c r="C47" s="89" t="s">
        <v>51</v>
      </c>
      <c r="D47" s="60">
        <v>1.4</v>
      </c>
      <c r="E47" s="90">
        <v>1</v>
      </c>
      <c r="F47" s="141"/>
      <c r="G47" s="140"/>
      <c r="H47" s="22" t="s">
        <v>82</v>
      </c>
    </row>
    <row r="48" spans="1:8" ht="168.75" x14ac:dyDescent="0.25">
      <c r="A48" s="21" t="s">
        <v>179</v>
      </c>
      <c r="B48" s="16" t="s">
        <v>180</v>
      </c>
      <c r="C48" s="89" t="s">
        <v>59</v>
      </c>
      <c r="D48" s="78">
        <v>23.3</v>
      </c>
      <c r="E48" s="90">
        <v>19</v>
      </c>
      <c r="F48" s="141"/>
      <c r="G48" s="140"/>
      <c r="H48" s="22" t="s">
        <v>82</v>
      </c>
    </row>
    <row r="49" spans="1:8" ht="112.5" x14ac:dyDescent="0.25">
      <c r="A49" s="21" t="s">
        <v>181</v>
      </c>
      <c r="B49" s="16" t="s">
        <v>182</v>
      </c>
      <c r="C49" s="89" t="s">
        <v>59</v>
      </c>
      <c r="D49" s="79">
        <v>70.962999999999994</v>
      </c>
      <c r="E49" s="90">
        <v>62.7</v>
      </c>
      <c r="F49" s="141"/>
      <c r="G49" s="57"/>
      <c r="H49" s="22" t="s">
        <v>82</v>
      </c>
    </row>
    <row r="50" spans="1:8" ht="150" x14ac:dyDescent="0.25">
      <c r="A50" s="21" t="s">
        <v>183</v>
      </c>
      <c r="B50" s="16" t="s">
        <v>184</v>
      </c>
      <c r="C50" s="89" t="s">
        <v>185</v>
      </c>
      <c r="D50" s="78">
        <v>13.4</v>
      </c>
      <c r="E50" s="90">
        <v>14.5</v>
      </c>
      <c r="F50" s="141"/>
      <c r="G50" s="140"/>
      <c r="H50" s="22" t="s">
        <v>82</v>
      </c>
    </row>
    <row r="51" spans="1:8" ht="56.25" x14ac:dyDescent="0.25">
      <c r="A51" s="21" t="s">
        <v>186</v>
      </c>
      <c r="B51" s="16" t="s">
        <v>187</v>
      </c>
      <c r="C51" s="89" t="s">
        <v>51</v>
      </c>
      <c r="D51" s="60">
        <v>2.4300000000000002</v>
      </c>
      <c r="E51" s="90">
        <v>4.5199999999999996</v>
      </c>
      <c r="F51" s="141"/>
      <c r="G51" s="140"/>
      <c r="H51" s="22" t="s">
        <v>81</v>
      </c>
    </row>
    <row r="52" spans="1:8" ht="56.25" x14ac:dyDescent="0.25">
      <c r="A52" s="21" t="s">
        <v>188</v>
      </c>
      <c r="B52" s="16" t="s">
        <v>189</v>
      </c>
      <c r="C52" s="89" t="s">
        <v>51</v>
      </c>
      <c r="D52" s="60">
        <v>14.89</v>
      </c>
      <c r="E52" s="24">
        <v>8.98</v>
      </c>
      <c r="F52" s="141"/>
      <c r="G52" s="140"/>
      <c r="H52" s="22" t="s">
        <v>81</v>
      </c>
    </row>
    <row r="53" spans="1:8" ht="37.5" x14ac:dyDescent="0.25">
      <c r="A53" s="16" t="s">
        <v>190</v>
      </c>
      <c r="B53" s="16" t="s">
        <v>191</v>
      </c>
      <c r="C53" s="89" t="s">
        <v>53</v>
      </c>
      <c r="D53" s="15">
        <v>46</v>
      </c>
      <c r="E53" s="90">
        <v>55</v>
      </c>
      <c r="F53" s="141"/>
      <c r="G53" s="57"/>
      <c r="H53" s="22" t="s">
        <v>81</v>
      </c>
    </row>
    <row r="54" spans="1:8" ht="37.5" x14ac:dyDescent="0.25">
      <c r="A54" s="21" t="s">
        <v>192</v>
      </c>
      <c r="B54" s="16" t="s">
        <v>193</v>
      </c>
      <c r="C54" s="89" t="s">
        <v>53</v>
      </c>
      <c r="D54" s="80">
        <v>492.3</v>
      </c>
      <c r="E54" s="90">
        <v>420</v>
      </c>
      <c r="F54" s="141"/>
      <c r="G54" s="140"/>
      <c r="H54" s="22" t="s">
        <v>81</v>
      </c>
    </row>
    <row r="55" spans="1:8" ht="37.5" x14ac:dyDescent="0.25">
      <c r="A55" s="21" t="s">
        <v>194</v>
      </c>
      <c r="B55" s="16" t="s">
        <v>195</v>
      </c>
      <c r="C55" s="89" t="s">
        <v>53</v>
      </c>
      <c r="D55" s="80">
        <v>352.9</v>
      </c>
      <c r="E55" s="90">
        <v>267.5</v>
      </c>
      <c r="F55" s="141"/>
      <c r="G55" s="140"/>
      <c r="H55" s="22" t="s">
        <v>81</v>
      </c>
    </row>
    <row r="56" spans="1:8" ht="18.75" x14ac:dyDescent="0.25">
      <c r="A56" s="21" t="s">
        <v>196</v>
      </c>
      <c r="B56" s="16" t="s">
        <v>197</v>
      </c>
      <c r="C56" s="89" t="s">
        <v>53</v>
      </c>
      <c r="D56" s="80">
        <v>80.8</v>
      </c>
      <c r="E56" s="90">
        <v>57.8</v>
      </c>
      <c r="F56" s="141"/>
      <c r="G56" s="140"/>
      <c r="H56" s="22" t="s">
        <v>81</v>
      </c>
    </row>
    <row r="57" spans="1:8" ht="37.5" x14ac:dyDescent="0.25">
      <c r="A57" s="21" t="s">
        <v>198</v>
      </c>
      <c r="B57" s="16" t="s">
        <v>199</v>
      </c>
      <c r="C57" s="89" t="s">
        <v>57</v>
      </c>
      <c r="D57" s="80">
        <v>213.5</v>
      </c>
      <c r="E57" s="90">
        <v>213</v>
      </c>
      <c r="F57" s="141"/>
      <c r="G57" s="140"/>
      <c r="H57" s="22" t="s">
        <v>81</v>
      </c>
    </row>
    <row r="58" spans="1:8" ht="18.75" x14ac:dyDescent="0.25">
      <c r="A58" s="21" t="s">
        <v>200</v>
      </c>
      <c r="B58" s="16" t="s">
        <v>201</v>
      </c>
      <c r="C58" s="89" t="s">
        <v>53</v>
      </c>
      <c r="D58" s="80">
        <v>5</v>
      </c>
      <c r="E58" s="90">
        <v>2.8</v>
      </c>
      <c r="F58" s="141"/>
      <c r="G58" s="140"/>
      <c r="H58" s="22" t="s">
        <v>81</v>
      </c>
    </row>
    <row r="59" spans="1:8" ht="18.75" x14ac:dyDescent="0.25">
      <c r="A59" s="21" t="s">
        <v>202</v>
      </c>
      <c r="B59" s="16" t="s">
        <v>203</v>
      </c>
      <c r="C59" s="89" t="s">
        <v>53</v>
      </c>
      <c r="D59" s="80">
        <v>1.1000000000000001</v>
      </c>
      <c r="E59" s="90">
        <v>1.2</v>
      </c>
      <c r="F59" s="141"/>
      <c r="G59" s="140"/>
      <c r="H59" s="22" t="s">
        <v>81</v>
      </c>
    </row>
    <row r="60" spans="1:8" ht="112.5" x14ac:dyDescent="0.25">
      <c r="A60" s="21" t="s">
        <v>204</v>
      </c>
      <c r="B60" s="16" t="s">
        <v>205</v>
      </c>
      <c r="C60" s="89" t="s">
        <v>56</v>
      </c>
      <c r="D60" s="60">
        <v>16</v>
      </c>
      <c r="E60" s="29">
        <v>13</v>
      </c>
      <c r="F60" s="141"/>
      <c r="G60" s="140"/>
      <c r="H60" s="22" t="s">
        <v>81</v>
      </c>
    </row>
    <row r="61" spans="1:8" ht="116.25" customHeight="1" x14ac:dyDescent="0.25">
      <c r="A61" s="21" t="s">
        <v>206</v>
      </c>
      <c r="B61" s="16" t="s">
        <v>207</v>
      </c>
      <c r="C61" s="89" t="s">
        <v>56</v>
      </c>
      <c r="D61" s="60">
        <v>3</v>
      </c>
      <c r="E61" s="29">
        <v>3</v>
      </c>
      <c r="F61" s="141"/>
      <c r="G61" s="140"/>
      <c r="H61" s="22" t="s">
        <v>81</v>
      </c>
    </row>
    <row r="62" spans="1:8" ht="18.75" x14ac:dyDescent="0.25">
      <c r="A62" s="21" t="s">
        <v>208</v>
      </c>
      <c r="B62" s="16" t="s">
        <v>209</v>
      </c>
      <c r="C62" s="89" t="s">
        <v>61</v>
      </c>
      <c r="D62" s="70">
        <v>287</v>
      </c>
      <c r="E62" s="90">
        <v>25.42</v>
      </c>
      <c r="F62" s="141"/>
      <c r="G62" s="140"/>
      <c r="H62" s="22" t="s">
        <v>82</v>
      </c>
    </row>
    <row r="63" spans="1:8" ht="18.75" x14ac:dyDescent="0.25">
      <c r="A63" s="21" t="s">
        <v>210</v>
      </c>
      <c r="B63" s="16" t="s">
        <v>211</v>
      </c>
      <c r="C63" s="89" t="s">
        <v>56</v>
      </c>
      <c r="D63" s="137">
        <v>9500</v>
      </c>
      <c r="E63" s="29">
        <v>9500</v>
      </c>
      <c r="F63" s="141"/>
      <c r="G63" s="140"/>
      <c r="H63" s="22" t="s">
        <v>81</v>
      </c>
    </row>
    <row r="64" spans="1:8" ht="56.25" x14ac:dyDescent="0.25">
      <c r="A64" s="21" t="s">
        <v>212</v>
      </c>
      <c r="B64" s="16" t="s">
        <v>213</v>
      </c>
      <c r="C64" s="89" t="s">
        <v>53</v>
      </c>
      <c r="D64" s="88">
        <v>9.0695999999999994</v>
      </c>
      <c r="E64" s="90">
        <v>1.5</v>
      </c>
      <c r="F64" s="141"/>
      <c r="G64" s="140"/>
      <c r="H64" s="22" t="s">
        <v>81</v>
      </c>
    </row>
    <row r="65" spans="1:8" ht="112.5" x14ac:dyDescent="0.25">
      <c r="A65" s="21" t="s">
        <v>214</v>
      </c>
      <c r="B65" s="16" t="s">
        <v>215</v>
      </c>
      <c r="C65" s="89" t="s">
        <v>174</v>
      </c>
      <c r="D65" s="60">
        <v>1.0886</v>
      </c>
      <c r="E65" s="90">
        <v>0.5</v>
      </c>
      <c r="F65" s="141"/>
      <c r="G65" s="57"/>
      <c r="H65" s="22" t="s">
        <v>82</v>
      </c>
    </row>
    <row r="66" spans="1:8" ht="38.450000000000003" customHeight="1" x14ac:dyDescent="0.25">
      <c r="A66" s="21" t="s">
        <v>216</v>
      </c>
      <c r="B66" s="16" t="s">
        <v>217</v>
      </c>
      <c r="C66" s="89" t="s">
        <v>55</v>
      </c>
      <c r="D66" s="79">
        <v>680.58799999999997</v>
      </c>
      <c r="E66" s="53">
        <v>680.58799999999997</v>
      </c>
      <c r="F66" s="141"/>
      <c r="G66" s="57"/>
      <c r="H66" s="22" t="s">
        <v>82</v>
      </c>
    </row>
    <row r="67" spans="1:8" ht="49.9" customHeight="1" x14ac:dyDescent="0.25">
      <c r="A67" s="16" t="s">
        <v>218</v>
      </c>
      <c r="B67" s="16" t="s">
        <v>219</v>
      </c>
      <c r="C67" s="89" t="s">
        <v>52</v>
      </c>
      <c r="D67" s="60">
        <v>38945.4</v>
      </c>
      <c r="E67" s="90">
        <v>31673</v>
      </c>
      <c r="F67" s="141"/>
      <c r="G67" s="57"/>
      <c r="H67" s="22" t="s">
        <v>82</v>
      </c>
    </row>
    <row r="68" spans="1:8" ht="34.9" customHeight="1" thickBot="1" x14ac:dyDescent="0.3">
      <c r="A68" s="343" t="s">
        <v>11</v>
      </c>
      <c r="B68" s="336"/>
      <c r="C68" s="336"/>
      <c r="D68" s="336"/>
      <c r="E68" s="336"/>
      <c r="F68" s="336"/>
      <c r="G68" s="336"/>
      <c r="H68" s="344"/>
    </row>
    <row r="69" spans="1:8" ht="24.6" customHeight="1" thickBot="1" x14ac:dyDescent="0.3">
      <c r="A69" s="343" t="s">
        <v>65</v>
      </c>
      <c r="B69" s="336"/>
      <c r="C69" s="336"/>
      <c r="D69" s="336"/>
      <c r="E69" s="345"/>
      <c r="F69" s="345"/>
      <c r="G69" s="336"/>
      <c r="H69" s="344"/>
    </row>
    <row r="70" spans="1:8" ht="31.9" customHeight="1" x14ac:dyDescent="0.25">
      <c r="A70" s="127" t="s">
        <v>220</v>
      </c>
      <c r="B70" s="125" t="s">
        <v>221</v>
      </c>
      <c r="C70" s="25" t="s">
        <v>69</v>
      </c>
      <c r="D70" s="82">
        <v>850</v>
      </c>
      <c r="E70" s="89">
        <v>860</v>
      </c>
      <c r="F70" s="141"/>
      <c r="G70" s="19"/>
      <c r="H70" s="20" t="s">
        <v>81</v>
      </c>
    </row>
    <row r="71" spans="1:8" ht="71.45" customHeight="1" x14ac:dyDescent="0.25">
      <c r="A71" s="127" t="s">
        <v>222</v>
      </c>
      <c r="B71" s="125" t="s">
        <v>223</v>
      </c>
      <c r="C71" s="25" t="s">
        <v>56</v>
      </c>
      <c r="D71" s="75">
        <v>700</v>
      </c>
      <c r="E71" s="89">
        <v>750</v>
      </c>
      <c r="F71" s="141"/>
      <c r="G71" s="19"/>
      <c r="H71" s="20" t="s">
        <v>81</v>
      </c>
    </row>
    <row r="72" spans="1:8" ht="53.45" customHeight="1" x14ac:dyDescent="0.25">
      <c r="A72" s="127" t="s">
        <v>224</v>
      </c>
      <c r="B72" s="125" t="s">
        <v>225</v>
      </c>
      <c r="C72" s="25" t="s">
        <v>60</v>
      </c>
      <c r="D72" s="75">
        <v>5.3040000000000003</v>
      </c>
      <c r="E72" s="89">
        <v>5.3040000000000003</v>
      </c>
      <c r="F72" s="141"/>
      <c r="G72" s="19"/>
      <c r="H72" s="20" t="s">
        <v>81</v>
      </c>
    </row>
    <row r="73" spans="1:8" ht="82.9" customHeight="1" x14ac:dyDescent="0.25">
      <c r="A73" s="127" t="s">
        <v>226</v>
      </c>
      <c r="B73" s="125" t="s">
        <v>227</v>
      </c>
      <c r="C73" s="25" t="s">
        <v>51</v>
      </c>
      <c r="D73" s="70">
        <v>100</v>
      </c>
      <c r="E73" s="90">
        <v>100</v>
      </c>
      <c r="F73" s="141"/>
      <c r="G73" s="19"/>
      <c r="H73" s="20" t="s">
        <v>81</v>
      </c>
    </row>
    <row r="74" spans="1:8" ht="37.5" x14ac:dyDescent="0.25">
      <c r="A74" s="127" t="s">
        <v>228</v>
      </c>
      <c r="B74" s="125" t="s">
        <v>229</v>
      </c>
      <c r="C74" s="25" t="s">
        <v>56</v>
      </c>
      <c r="D74" s="75">
        <v>4</v>
      </c>
      <c r="E74" s="89">
        <v>1</v>
      </c>
      <c r="F74" s="141"/>
      <c r="G74" s="19"/>
      <c r="H74" s="20" t="s">
        <v>81</v>
      </c>
    </row>
    <row r="75" spans="1:8" ht="36.6" customHeight="1" x14ac:dyDescent="0.25">
      <c r="A75" s="127" t="s">
        <v>230</v>
      </c>
      <c r="B75" s="125" t="s">
        <v>231</v>
      </c>
      <c r="C75" s="25" t="s">
        <v>56</v>
      </c>
      <c r="D75" s="74">
        <v>36</v>
      </c>
      <c r="E75" s="89">
        <v>31</v>
      </c>
      <c r="F75" s="141"/>
      <c r="G75" s="19"/>
      <c r="H75" s="22" t="s">
        <v>82</v>
      </c>
    </row>
    <row r="76" spans="1:8" ht="56.25" x14ac:dyDescent="0.25">
      <c r="A76" s="127" t="s">
        <v>232</v>
      </c>
      <c r="B76" s="125" t="s">
        <v>233</v>
      </c>
      <c r="C76" s="25" t="s">
        <v>56</v>
      </c>
      <c r="D76" s="128">
        <v>1</v>
      </c>
      <c r="E76" s="89">
        <v>1</v>
      </c>
      <c r="F76" s="141"/>
      <c r="G76" s="19"/>
      <c r="H76" s="22" t="s">
        <v>82</v>
      </c>
    </row>
    <row r="77" spans="1:8" ht="42" customHeight="1" x14ac:dyDescent="0.25">
      <c r="A77" s="127" t="s">
        <v>234</v>
      </c>
      <c r="B77" s="125" t="s">
        <v>235</v>
      </c>
      <c r="C77" s="25" t="s">
        <v>131</v>
      </c>
      <c r="D77" s="60">
        <v>4270</v>
      </c>
      <c r="E77" s="89">
        <v>200</v>
      </c>
      <c r="F77" s="141"/>
      <c r="G77" s="19"/>
      <c r="H77" s="22" t="s">
        <v>82</v>
      </c>
    </row>
    <row r="78" spans="1:8" ht="42" customHeight="1" x14ac:dyDescent="0.25">
      <c r="A78" s="125" t="s">
        <v>417</v>
      </c>
      <c r="B78" s="125" t="s">
        <v>418</v>
      </c>
      <c r="C78" s="25" t="s">
        <v>419</v>
      </c>
      <c r="D78" s="60" t="s">
        <v>406</v>
      </c>
      <c r="E78" s="89">
        <v>2</v>
      </c>
      <c r="F78" s="141"/>
      <c r="G78" s="19"/>
      <c r="H78" s="22"/>
    </row>
    <row r="79" spans="1:8" ht="42" customHeight="1" x14ac:dyDescent="0.25">
      <c r="A79" s="125" t="s">
        <v>420</v>
      </c>
      <c r="B79" s="125" t="s">
        <v>421</v>
      </c>
      <c r="C79" s="25" t="s">
        <v>419</v>
      </c>
      <c r="D79" s="60" t="s">
        <v>406</v>
      </c>
      <c r="E79" s="89">
        <v>710</v>
      </c>
      <c r="F79" s="141"/>
      <c r="G79" s="19"/>
      <c r="H79" s="22"/>
    </row>
    <row r="80" spans="1:8" ht="42" customHeight="1" x14ac:dyDescent="0.25">
      <c r="A80" s="125" t="s">
        <v>422</v>
      </c>
      <c r="B80" s="125" t="s">
        <v>423</v>
      </c>
      <c r="C80" s="25" t="s">
        <v>51</v>
      </c>
      <c r="D80" s="60" t="s">
        <v>406</v>
      </c>
      <c r="E80" s="89">
        <v>3</v>
      </c>
      <c r="F80" s="141"/>
      <c r="G80" s="19"/>
      <c r="H80" s="22"/>
    </row>
    <row r="81" spans="1:16" ht="38.450000000000003" customHeight="1" x14ac:dyDescent="0.25">
      <c r="A81" s="127" t="s">
        <v>236</v>
      </c>
      <c r="B81" s="125" t="s">
        <v>237</v>
      </c>
      <c r="C81" s="25" t="s">
        <v>131</v>
      </c>
      <c r="D81" s="60">
        <v>7</v>
      </c>
      <c r="E81" s="89">
        <v>96</v>
      </c>
      <c r="F81" s="141"/>
      <c r="G81" s="19"/>
      <c r="H81" s="22" t="s">
        <v>82</v>
      </c>
      <c r="J81" s="43"/>
      <c r="K81" s="43"/>
      <c r="L81" s="43"/>
      <c r="M81" s="43"/>
      <c r="N81" s="43"/>
      <c r="O81" s="43"/>
      <c r="P81" s="43"/>
    </row>
    <row r="82" spans="1:16" ht="40.15" customHeight="1" x14ac:dyDescent="0.25">
      <c r="A82" s="125" t="s">
        <v>424</v>
      </c>
      <c r="B82" s="125" t="s">
        <v>425</v>
      </c>
      <c r="C82" s="25" t="s">
        <v>131</v>
      </c>
      <c r="D82" s="60" t="s">
        <v>406</v>
      </c>
      <c r="E82" s="89">
        <v>4</v>
      </c>
      <c r="F82" s="141"/>
      <c r="G82" s="19"/>
      <c r="H82" s="22" t="s">
        <v>82</v>
      </c>
      <c r="J82" s="43"/>
      <c r="K82" s="43"/>
      <c r="L82" s="43"/>
      <c r="M82" s="43"/>
      <c r="N82" s="43"/>
      <c r="O82" s="43"/>
      <c r="P82" s="43"/>
    </row>
    <row r="83" spans="1:16" ht="34.9" customHeight="1" thickBot="1" x14ac:dyDescent="0.3">
      <c r="A83" s="323" t="s">
        <v>119</v>
      </c>
      <c r="B83" s="324"/>
      <c r="C83" s="324"/>
      <c r="D83" s="324"/>
      <c r="E83" s="324"/>
      <c r="F83" s="324"/>
      <c r="G83" s="324"/>
      <c r="H83" s="325"/>
      <c r="I83" s="43"/>
      <c r="J83" s="43"/>
      <c r="K83" s="43"/>
      <c r="L83" s="43"/>
      <c r="M83" s="43"/>
      <c r="N83" s="43"/>
      <c r="O83" s="43"/>
      <c r="P83" s="43"/>
    </row>
    <row r="84" spans="1:16" ht="19.899999999999999" customHeight="1" x14ac:dyDescent="0.25">
      <c r="A84" s="326" t="s">
        <v>70</v>
      </c>
      <c r="B84" s="327"/>
      <c r="C84" s="327"/>
      <c r="D84" s="327"/>
      <c r="E84" s="327"/>
      <c r="F84" s="327"/>
      <c r="G84" s="327"/>
      <c r="H84" s="328"/>
      <c r="I84" s="43"/>
      <c r="J84" s="43"/>
      <c r="K84" s="43"/>
      <c r="L84" s="43"/>
      <c r="M84" s="43"/>
      <c r="N84" s="43"/>
      <c r="O84" s="43"/>
      <c r="P84" s="43"/>
    </row>
    <row r="85" spans="1:16" ht="171.6" customHeight="1" x14ac:dyDescent="0.25">
      <c r="A85" s="16" t="s">
        <v>238</v>
      </c>
      <c r="B85" s="16" t="s">
        <v>239</v>
      </c>
      <c r="C85" s="89" t="s">
        <v>54</v>
      </c>
      <c r="D85" s="60" t="s">
        <v>315</v>
      </c>
      <c r="E85" s="89">
        <v>14293.5</v>
      </c>
      <c r="F85" s="141"/>
      <c r="G85" s="57"/>
      <c r="H85" s="76" t="s">
        <v>82</v>
      </c>
      <c r="I85" s="43"/>
      <c r="J85" s="43"/>
      <c r="K85" s="43"/>
      <c r="L85" s="43"/>
      <c r="M85" s="43"/>
      <c r="N85" s="43"/>
      <c r="O85" s="43"/>
      <c r="P85" s="43"/>
    </row>
    <row r="86" spans="1:16" ht="25.15" customHeight="1" thickBot="1" x14ac:dyDescent="0.3">
      <c r="A86" s="323" t="s">
        <v>65</v>
      </c>
      <c r="B86" s="324"/>
      <c r="C86" s="324"/>
      <c r="D86" s="324"/>
      <c r="E86" s="329"/>
      <c r="F86" s="329"/>
      <c r="G86" s="324"/>
      <c r="H86" s="325"/>
      <c r="I86" s="43"/>
      <c r="J86" s="43"/>
      <c r="K86" s="43"/>
      <c r="L86" s="43"/>
      <c r="M86" s="43"/>
      <c r="N86" s="43"/>
      <c r="O86" s="43"/>
      <c r="P86" s="43"/>
    </row>
    <row r="87" spans="1:16" ht="49.9" customHeight="1" x14ac:dyDescent="0.25">
      <c r="A87" s="129" t="s">
        <v>240</v>
      </c>
      <c r="B87" s="130" t="s">
        <v>241</v>
      </c>
      <c r="C87" s="83" t="s">
        <v>54</v>
      </c>
      <c r="D87" s="84">
        <v>10299</v>
      </c>
      <c r="E87" s="90">
        <v>6104</v>
      </c>
      <c r="F87" s="141"/>
      <c r="G87" s="85"/>
      <c r="H87" s="86" t="s">
        <v>82</v>
      </c>
      <c r="I87" s="43"/>
      <c r="J87" s="43"/>
      <c r="K87" s="43"/>
      <c r="L87" s="43"/>
      <c r="M87" s="43"/>
      <c r="N87" s="43"/>
      <c r="O87" s="43"/>
      <c r="P87" s="43"/>
    </row>
    <row r="88" spans="1:16" ht="43.15" customHeight="1" x14ac:dyDescent="0.25">
      <c r="A88" s="21" t="s">
        <v>242</v>
      </c>
      <c r="B88" s="16" t="s">
        <v>243</v>
      </c>
      <c r="C88" s="89" t="s">
        <v>54</v>
      </c>
      <c r="D88" s="14">
        <v>732.96</v>
      </c>
      <c r="E88" s="89">
        <v>321</v>
      </c>
      <c r="F88" s="141"/>
      <c r="G88" s="57"/>
      <c r="H88" s="49" t="s">
        <v>82</v>
      </c>
      <c r="I88" s="43"/>
      <c r="J88" s="43"/>
      <c r="K88" s="43"/>
      <c r="L88" s="43"/>
      <c r="M88" s="43"/>
      <c r="N88" s="43"/>
      <c r="O88" s="43"/>
      <c r="P88" s="43"/>
    </row>
    <row r="89" spans="1:16" ht="114.6" customHeight="1" x14ac:dyDescent="0.25">
      <c r="A89" s="127" t="s">
        <v>244</v>
      </c>
      <c r="B89" s="125" t="s">
        <v>312</v>
      </c>
      <c r="C89" s="25" t="s">
        <v>174</v>
      </c>
      <c r="D89" s="28">
        <v>10.0207</v>
      </c>
      <c r="E89" s="89">
        <v>3.7</v>
      </c>
      <c r="F89" s="141"/>
      <c r="G89" s="57"/>
      <c r="H89" s="16" t="s">
        <v>82</v>
      </c>
      <c r="I89" s="43"/>
      <c r="J89" s="43"/>
      <c r="K89" s="43"/>
      <c r="L89" s="43"/>
      <c r="M89" s="43"/>
      <c r="N89" s="43"/>
      <c r="O89" s="43"/>
      <c r="P89" s="43"/>
    </row>
    <row r="90" spans="1:16" ht="63" customHeight="1" thickBot="1" x14ac:dyDescent="0.3">
      <c r="A90" s="131" t="s">
        <v>245</v>
      </c>
      <c r="B90" s="132" t="s">
        <v>313</v>
      </c>
      <c r="C90" s="138" t="s">
        <v>174</v>
      </c>
      <c r="D90" s="133">
        <v>1.7271000000000001</v>
      </c>
      <c r="E90" s="89">
        <v>3.7</v>
      </c>
      <c r="F90" s="141"/>
      <c r="G90" s="142"/>
      <c r="H90" s="16"/>
      <c r="I90" s="43"/>
      <c r="J90" s="43"/>
      <c r="K90" s="43"/>
      <c r="L90" s="43"/>
      <c r="M90" s="43"/>
      <c r="N90" s="43"/>
      <c r="O90" s="43"/>
      <c r="P90" s="43"/>
    </row>
    <row r="91" spans="1:16" x14ac:dyDescent="0.25">
      <c r="B91" s="41"/>
      <c r="C91" s="41"/>
      <c r="D91" s="41"/>
      <c r="F91" s="35"/>
      <c r="H91" s="42"/>
      <c r="I91" s="43"/>
      <c r="J91" s="43"/>
      <c r="K91" s="43"/>
      <c r="L91" s="43"/>
      <c r="M91" s="43"/>
      <c r="N91" s="43"/>
      <c r="O91" s="43"/>
      <c r="P91" s="43"/>
    </row>
    <row r="92" spans="1:16" x14ac:dyDescent="0.25">
      <c r="B92" s="41"/>
      <c r="C92" s="41"/>
      <c r="D92" s="41"/>
      <c r="F92" s="35"/>
      <c r="H92" s="42"/>
      <c r="I92" s="43"/>
      <c r="J92" s="43"/>
      <c r="K92" s="43"/>
      <c r="L92" s="43"/>
      <c r="M92" s="43"/>
      <c r="N92" s="43"/>
      <c r="O92" s="43"/>
      <c r="P92" s="43"/>
    </row>
    <row r="93" spans="1:16" x14ac:dyDescent="0.25">
      <c r="B93" s="41"/>
      <c r="C93" s="41"/>
      <c r="D93" s="41"/>
      <c r="F93" s="35"/>
      <c r="H93" s="42"/>
      <c r="I93" s="43"/>
      <c r="J93" s="43"/>
      <c r="K93" s="43"/>
      <c r="L93" s="43"/>
      <c r="M93" s="43"/>
      <c r="N93" s="43"/>
      <c r="O93" s="43"/>
      <c r="P93" s="43"/>
    </row>
    <row r="94" spans="1:16" x14ac:dyDescent="0.25">
      <c r="B94" s="41"/>
      <c r="C94" s="41"/>
      <c r="D94" s="41"/>
      <c r="F94" s="35"/>
      <c r="H94" s="42"/>
      <c r="I94" s="43"/>
      <c r="J94" s="43"/>
      <c r="K94" s="43"/>
      <c r="L94" s="43"/>
      <c r="M94" s="43"/>
      <c r="N94" s="43"/>
      <c r="O94" s="43"/>
      <c r="P94" s="43"/>
    </row>
    <row r="95" spans="1:16" x14ac:dyDescent="0.25">
      <c r="B95" s="41"/>
      <c r="C95" s="41"/>
      <c r="D95" s="41"/>
      <c r="F95" s="35"/>
      <c r="H95" s="42"/>
      <c r="I95" s="43"/>
      <c r="J95" s="43"/>
      <c r="K95" s="43"/>
      <c r="L95" s="43"/>
      <c r="M95" s="43"/>
      <c r="N95" s="43"/>
      <c r="O95" s="43"/>
      <c r="P95" s="43"/>
    </row>
    <row r="96" spans="1:16" x14ac:dyDescent="0.25">
      <c r="B96" s="41"/>
      <c r="C96" s="41"/>
      <c r="D96" s="41"/>
      <c r="F96" s="35"/>
      <c r="H96" s="42"/>
      <c r="I96" s="43"/>
      <c r="J96" s="43"/>
      <c r="K96" s="43"/>
      <c r="L96" s="43"/>
      <c r="M96" s="43"/>
      <c r="N96" s="43"/>
      <c r="O96" s="43"/>
      <c r="P96" s="43"/>
    </row>
    <row r="97" spans="2:16" x14ac:dyDescent="0.25">
      <c r="B97" s="41"/>
      <c r="C97" s="41"/>
      <c r="D97" s="41"/>
      <c r="F97" s="35"/>
      <c r="H97" s="42"/>
      <c r="I97" s="43"/>
      <c r="J97" s="43"/>
      <c r="K97" s="43"/>
      <c r="L97" s="43"/>
      <c r="M97" s="43"/>
      <c r="N97" s="43"/>
      <c r="O97" s="43"/>
      <c r="P97" s="43"/>
    </row>
    <row r="98" spans="2:16" x14ac:dyDescent="0.25">
      <c r="B98" s="41"/>
      <c r="C98" s="41"/>
      <c r="D98" s="41"/>
      <c r="F98" s="35"/>
      <c r="H98" s="42"/>
      <c r="I98" s="43"/>
      <c r="J98" s="43"/>
      <c r="K98" s="43"/>
      <c r="L98" s="43"/>
      <c r="M98" s="43"/>
      <c r="N98" s="43"/>
      <c r="O98" s="43"/>
      <c r="P98" s="43"/>
    </row>
    <row r="99" spans="2:16" x14ac:dyDescent="0.25">
      <c r="B99" s="41"/>
      <c r="C99" s="41"/>
      <c r="D99" s="41"/>
      <c r="F99" s="35"/>
      <c r="H99" s="42"/>
      <c r="I99" s="43"/>
      <c r="J99" s="43"/>
      <c r="K99" s="43"/>
      <c r="L99" s="43"/>
      <c r="M99" s="43"/>
      <c r="N99" s="43"/>
      <c r="O99" s="43"/>
      <c r="P99" s="43"/>
    </row>
    <row r="100" spans="2:16" x14ac:dyDescent="0.25">
      <c r="B100" s="41"/>
      <c r="C100" s="41"/>
      <c r="D100" s="41"/>
      <c r="F100" s="35"/>
      <c r="H100" s="42"/>
      <c r="I100" s="43"/>
      <c r="J100" s="43"/>
      <c r="K100" s="43"/>
      <c r="L100" s="43"/>
      <c r="M100" s="43"/>
      <c r="N100" s="43"/>
      <c r="O100" s="43"/>
      <c r="P100" s="43"/>
    </row>
    <row r="101" spans="2:16" x14ac:dyDescent="0.25">
      <c r="B101" s="41"/>
      <c r="C101" s="41"/>
      <c r="D101" s="41"/>
      <c r="F101" s="35"/>
      <c r="H101" s="42"/>
      <c r="I101" s="43"/>
      <c r="J101" s="43"/>
      <c r="K101" s="43"/>
      <c r="L101" s="43"/>
      <c r="M101" s="43"/>
      <c r="N101" s="43"/>
      <c r="O101" s="43"/>
      <c r="P101" s="43"/>
    </row>
    <row r="102" spans="2:16" x14ac:dyDescent="0.25">
      <c r="B102" s="41"/>
      <c r="C102" s="41"/>
      <c r="D102" s="41"/>
      <c r="F102" s="35"/>
      <c r="H102" s="42"/>
      <c r="I102" s="43"/>
      <c r="J102" s="43"/>
      <c r="K102" s="43"/>
      <c r="L102" s="43"/>
      <c r="M102" s="43"/>
      <c r="N102" s="43"/>
      <c r="O102" s="43"/>
      <c r="P102" s="43"/>
    </row>
    <row r="103" spans="2:16" x14ac:dyDescent="0.25">
      <c r="B103" s="41"/>
      <c r="C103" s="41"/>
      <c r="D103" s="41"/>
      <c r="F103" s="35"/>
      <c r="H103" s="42"/>
      <c r="I103" s="43"/>
      <c r="J103" s="43"/>
      <c r="K103" s="43"/>
      <c r="L103" s="43"/>
      <c r="M103" s="43"/>
      <c r="N103" s="43"/>
      <c r="O103" s="43"/>
      <c r="P103" s="43"/>
    </row>
    <row r="104" spans="2:16" x14ac:dyDescent="0.25">
      <c r="B104" s="41"/>
      <c r="C104" s="41"/>
      <c r="D104" s="41"/>
      <c r="F104" s="35"/>
      <c r="H104" s="42"/>
      <c r="I104" s="43"/>
      <c r="J104" s="43"/>
      <c r="K104" s="43"/>
      <c r="L104" s="43"/>
      <c r="M104" s="43"/>
      <c r="N104" s="43"/>
      <c r="O104" s="43"/>
      <c r="P104" s="43"/>
    </row>
    <row r="105" spans="2:16" x14ac:dyDescent="0.25">
      <c r="B105" s="41"/>
      <c r="C105" s="41"/>
      <c r="D105" s="41"/>
      <c r="F105" s="35"/>
      <c r="H105" s="42"/>
      <c r="I105" s="43"/>
      <c r="J105" s="43"/>
      <c r="K105" s="43"/>
      <c r="L105" s="43"/>
      <c r="M105" s="43"/>
      <c r="N105" s="43"/>
      <c r="O105" s="43"/>
      <c r="P105" s="43"/>
    </row>
    <row r="106" spans="2:16" x14ac:dyDescent="0.25">
      <c r="B106" s="41"/>
      <c r="C106" s="41"/>
      <c r="D106" s="41"/>
      <c r="F106" s="35"/>
      <c r="H106" s="42"/>
      <c r="I106" s="43"/>
      <c r="J106" s="43"/>
      <c r="K106" s="43"/>
      <c r="L106" s="43"/>
      <c r="M106" s="43"/>
      <c r="N106" s="43"/>
      <c r="O106" s="43"/>
      <c r="P106" s="43"/>
    </row>
    <row r="107" spans="2:16" x14ac:dyDescent="0.25">
      <c r="B107" s="41"/>
      <c r="C107" s="41"/>
      <c r="D107" s="41"/>
      <c r="F107" s="35"/>
      <c r="H107" s="42"/>
      <c r="I107" s="43"/>
      <c r="J107" s="43"/>
      <c r="K107" s="43"/>
      <c r="L107" s="43"/>
      <c r="M107" s="43"/>
      <c r="N107" s="43"/>
      <c r="O107" s="43"/>
      <c r="P107" s="43"/>
    </row>
    <row r="108" spans="2:16" x14ac:dyDescent="0.25">
      <c r="B108" s="41"/>
      <c r="C108" s="41"/>
      <c r="D108" s="41"/>
      <c r="F108" s="35"/>
      <c r="H108" s="42"/>
      <c r="I108" s="43"/>
      <c r="J108" s="43"/>
      <c r="K108" s="43"/>
      <c r="L108" s="43"/>
      <c r="M108" s="43"/>
      <c r="N108" s="43"/>
      <c r="O108" s="43"/>
      <c r="P108" s="43"/>
    </row>
    <row r="109" spans="2:16" x14ac:dyDescent="0.25">
      <c r="B109" s="41"/>
      <c r="C109" s="41"/>
      <c r="D109" s="41"/>
      <c r="F109" s="35"/>
      <c r="H109" s="42"/>
      <c r="I109" s="43"/>
      <c r="J109" s="43"/>
      <c r="K109" s="43"/>
      <c r="L109" s="43"/>
      <c r="M109" s="43"/>
      <c r="N109" s="43"/>
      <c r="O109" s="43"/>
      <c r="P109" s="43"/>
    </row>
    <row r="110" spans="2:16" x14ac:dyDescent="0.25">
      <c r="B110" s="41"/>
      <c r="C110" s="41"/>
      <c r="D110" s="41"/>
      <c r="F110" s="35"/>
      <c r="H110" s="42"/>
    </row>
    <row r="111" spans="2:16" x14ac:dyDescent="0.25">
      <c r="B111" s="41"/>
      <c r="C111" s="41"/>
      <c r="D111" s="41"/>
      <c r="F111" s="35"/>
      <c r="H111" s="42"/>
    </row>
    <row r="112" spans="2:16" x14ac:dyDescent="0.25">
      <c r="B112" s="41"/>
      <c r="C112" s="41"/>
      <c r="D112" s="41"/>
      <c r="F112" s="35"/>
      <c r="H112" s="42"/>
    </row>
    <row r="113" spans="2:8" x14ac:dyDescent="0.25">
      <c r="B113" s="41"/>
      <c r="C113" s="41"/>
      <c r="D113" s="41"/>
      <c r="F113" s="35"/>
      <c r="H113" s="42"/>
    </row>
    <row r="114" spans="2:8" x14ac:dyDescent="0.25">
      <c r="B114" s="41"/>
      <c r="C114" s="41"/>
      <c r="D114" s="41"/>
      <c r="F114" s="35"/>
      <c r="H114" s="42"/>
    </row>
    <row r="115" spans="2:8" x14ac:dyDescent="0.25">
      <c r="B115" s="41"/>
      <c r="C115" s="41"/>
      <c r="D115" s="41"/>
      <c r="F115" s="35"/>
      <c r="H115" s="42"/>
    </row>
    <row r="116" spans="2:8" x14ac:dyDescent="0.25">
      <c r="B116" s="41"/>
      <c r="C116" s="41"/>
      <c r="D116" s="41"/>
      <c r="F116" s="35"/>
      <c r="H116" s="42"/>
    </row>
    <row r="117" spans="2:8" x14ac:dyDescent="0.25">
      <c r="B117" s="41"/>
      <c r="C117" s="41"/>
      <c r="D117" s="41"/>
      <c r="F117" s="35"/>
      <c r="H117" s="42"/>
    </row>
    <row r="118" spans="2:8" x14ac:dyDescent="0.25">
      <c r="B118" s="41"/>
      <c r="C118" s="41"/>
      <c r="D118" s="41"/>
      <c r="F118" s="35"/>
      <c r="H118" s="42"/>
    </row>
    <row r="119" spans="2:8" x14ac:dyDescent="0.25">
      <c r="B119" s="41"/>
      <c r="C119" s="41"/>
      <c r="D119" s="41"/>
      <c r="F119" s="35"/>
      <c r="H119" s="42"/>
    </row>
    <row r="120" spans="2:8" x14ac:dyDescent="0.25">
      <c r="B120" s="41"/>
      <c r="C120" s="41"/>
      <c r="D120" s="41"/>
      <c r="F120" s="35"/>
      <c r="H120" s="42"/>
    </row>
    <row r="121" spans="2:8" x14ac:dyDescent="0.25">
      <c r="B121" s="41"/>
      <c r="C121" s="41"/>
      <c r="D121" s="41"/>
      <c r="F121" s="35"/>
      <c r="H121" s="42"/>
    </row>
    <row r="122" spans="2:8" x14ac:dyDescent="0.25">
      <c r="B122" s="41"/>
      <c r="C122" s="41"/>
      <c r="D122" s="41"/>
      <c r="F122" s="35"/>
      <c r="H122" s="42"/>
    </row>
    <row r="123" spans="2:8" x14ac:dyDescent="0.25">
      <c r="B123" s="41"/>
      <c r="C123" s="41"/>
      <c r="D123" s="41"/>
      <c r="F123" s="35"/>
      <c r="H123" s="42"/>
    </row>
    <row r="124" spans="2:8" x14ac:dyDescent="0.25">
      <c r="B124" s="41"/>
      <c r="C124" s="41"/>
      <c r="D124" s="41"/>
      <c r="F124" s="35"/>
      <c r="H124" s="42"/>
    </row>
    <row r="125" spans="2:8" x14ac:dyDescent="0.25">
      <c r="B125" s="41"/>
      <c r="C125" s="41"/>
      <c r="D125" s="41"/>
      <c r="F125" s="35"/>
      <c r="H125" s="42"/>
    </row>
    <row r="126" spans="2:8" x14ac:dyDescent="0.25">
      <c r="B126" s="41"/>
      <c r="C126" s="41"/>
      <c r="D126" s="41"/>
      <c r="F126" s="35"/>
      <c r="H126" s="42"/>
    </row>
    <row r="127" spans="2:8" x14ac:dyDescent="0.25">
      <c r="B127" s="41"/>
      <c r="C127" s="41"/>
      <c r="D127" s="41"/>
      <c r="F127" s="35"/>
      <c r="H127" s="42"/>
    </row>
    <row r="128" spans="2:8" x14ac:dyDescent="0.25">
      <c r="B128" s="41"/>
      <c r="C128" s="41"/>
      <c r="D128" s="41"/>
      <c r="F128" s="35"/>
      <c r="H128" s="42"/>
    </row>
    <row r="129" spans="2:8" x14ac:dyDescent="0.25">
      <c r="B129" s="41"/>
      <c r="C129" s="41"/>
      <c r="D129" s="41"/>
      <c r="F129" s="35"/>
      <c r="H129" s="42"/>
    </row>
    <row r="130" spans="2:8" x14ac:dyDescent="0.25">
      <c r="B130" s="41"/>
      <c r="C130" s="41"/>
      <c r="D130" s="41"/>
      <c r="F130" s="35"/>
      <c r="H130" s="42"/>
    </row>
    <row r="131" spans="2:8" x14ac:dyDescent="0.25">
      <c r="B131" s="41"/>
      <c r="C131" s="41"/>
      <c r="D131" s="41"/>
      <c r="F131" s="35"/>
      <c r="H131" s="42"/>
    </row>
    <row r="132" spans="2:8" x14ac:dyDescent="0.25">
      <c r="B132" s="41"/>
      <c r="C132" s="41"/>
      <c r="D132" s="41"/>
      <c r="F132" s="35"/>
      <c r="H132" s="42"/>
    </row>
    <row r="133" spans="2:8" x14ac:dyDescent="0.25">
      <c r="B133" s="41"/>
      <c r="C133" s="41"/>
      <c r="D133" s="41"/>
      <c r="F133" s="35"/>
      <c r="H133" s="42"/>
    </row>
    <row r="134" spans="2:8" x14ac:dyDescent="0.25">
      <c r="B134" s="41"/>
      <c r="C134" s="41"/>
      <c r="D134" s="41"/>
      <c r="F134" s="35"/>
      <c r="H134" s="42"/>
    </row>
    <row r="135" spans="2:8" x14ac:dyDescent="0.25">
      <c r="B135" s="41"/>
      <c r="C135" s="41"/>
      <c r="D135" s="41"/>
      <c r="F135" s="35"/>
      <c r="H135" s="42"/>
    </row>
    <row r="136" spans="2:8" x14ac:dyDescent="0.25">
      <c r="B136" s="41"/>
      <c r="C136" s="41"/>
      <c r="D136" s="41"/>
      <c r="F136" s="35"/>
      <c r="H136" s="42"/>
    </row>
    <row r="137" spans="2:8" x14ac:dyDescent="0.25">
      <c r="B137" s="41"/>
      <c r="C137" s="41"/>
      <c r="D137" s="41"/>
      <c r="F137" s="35"/>
      <c r="H137" s="42"/>
    </row>
    <row r="138" spans="2:8" x14ac:dyDescent="0.25">
      <c r="B138" s="41"/>
      <c r="C138" s="41"/>
      <c r="D138" s="41"/>
      <c r="F138" s="35"/>
      <c r="H138" s="42"/>
    </row>
    <row r="139" spans="2:8" x14ac:dyDescent="0.25">
      <c r="B139" s="41"/>
      <c r="C139" s="41"/>
      <c r="D139" s="41"/>
      <c r="F139" s="35"/>
      <c r="H139" s="42"/>
    </row>
    <row r="140" spans="2:8" x14ac:dyDescent="0.25">
      <c r="B140" s="41"/>
      <c r="C140" s="41"/>
      <c r="D140" s="41"/>
      <c r="F140" s="35"/>
      <c r="H140" s="42"/>
    </row>
    <row r="141" spans="2:8" x14ac:dyDescent="0.25">
      <c r="B141" s="41"/>
      <c r="C141" s="41"/>
      <c r="D141" s="41"/>
      <c r="F141" s="35"/>
      <c r="H141" s="42"/>
    </row>
    <row r="142" spans="2:8" x14ac:dyDescent="0.25">
      <c r="B142" s="41"/>
      <c r="C142" s="41"/>
      <c r="D142" s="41"/>
      <c r="F142" s="35"/>
      <c r="H142" s="42"/>
    </row>
    <row r="143" spans="2:8" x14ac:dyDescent="0.25">
      <c r="B143" s="41"/>
      <c r="C143" s="41"/>
      <c r="D143" s="41"/>
      <c r="F143" s="35"/>
      <c r="H143" s="42"/>
    </row>
    <row r="144" spans="2:8" x14ac:dyDescent="0.25">
      <c r="B144" s="41"/>
      <c r="C144" s="41"/>
      <c r="D144" s="41"/>
      <c r="F144" s="35"/>
      <c r="H144" s="42"/>
    </row>
    <row r="145" spans="2:8" x14ac:dyDescent="0.25">
      <c r="B145" s="41"/>
      <c r="C145" s="41"/>
      <c r="D145" s="41"/>
      <c r="F145" s="35"/>
      <c r="H145" s="42"/>
    </row>
    <row r="146" spans="2:8" x14ac:dyDescent="0.25">
      <c r="B146" s="41"/>
      <c r="C146" s="41"/>
      <c r="D146" s="41"/>
      <c r="F146" s="35"/>
      <c r="H146" s="42"/>
    </row>
    <row r="147" spans="2:8" x14ac:dyDescent="0.25">
      <c r="B147" s="41"/>
      <c r="C147" s="41"/>
      <c r="D147" s="41"/>
      <c r="F147" s="35"/>
      <c r="H147" s="42"/>
    </row>
    <row r="148" spans="2:8" x14ac:dyDescent="0.25">
      <c r="B148" s="41"/>
      <c r="C148" s="41"/>
      <c r="D148" s="41"/>
      <c r="F148" s="35"/>
      <c r="H148" s="42"/>
    </row>
    <row r="149" spans="2:8" x14ac:dyDescent="0.25">
      <c r="B149" s="41"/>
      <c r="C149" s="41"/>
      <c r="D149" s="41"/>
      <c r="F149" s="35"/>
      <c r="H149" s="42"/>
    </row>
    <row r="150" spans="2:8" x14ac:dyDescent="0.25">
      <c r="B150" s="41"/>
      <c r="C150" s="41"/>
      <c r="D150" s="41"/>
      <c r="F150" s="35"/>
      <c r="H150" s="42"/>
    </row>
    <row r="151" spans="2:8" x14ac:dyDescent="0.25">
      <c r="B151" s="41"/>
      <c r="C151" s="41"/>
      <c r="D151" s="41"/>
      <c r="F151" s="35"/>
      <c r="H151" s="42"/>
    </row>
    <row r="152" spans="2:8" x14ac:dyDescent="0.25">
      <c r="B152" s="41"/>
      <c r="C152" s="41"/>
      <c r="D152" s="41"/>
      <c r="F152" s="35"/>
      <c r="H152" s="42"/>
    </row>
    <row r="153" spans="2:8" x14ac:dyDescent="0.25">
      <c r="B153" s="41"/>
      <c r="C153" s="41"/>
      <c r="D153" s="41"/>
      <c r="F153" s="35"/>
      <c r="H153" s="42"/>
    </row>
    <row r="154" spans="2:8" x14ac:dyDescent="0.25">
      <c r="B154" s="41"/>
      <c r="C154" s="41"/>
      <c r="D154" s="41"/>
      <c r="F154" s="35"/>
      <c r="H154" s="42"/>
    </row>
    <row r="155" spans="2:8" x14ac:dyDescent="0.25">
      <c r="B155" s="41"/>
      <c r="C155" s="41"/>
      <c r="D155" s="41"/>
      <c r="F155" s="35"/>
      <c r="H155" s="42"/>
    </row>
    <row r="156" spans="2:8" x14ac:dyDescent="0.25">
      <c r="B156" s="41"/>
      <c r="C156" s="41"/>
      <c r="D156" s="41"/>
      <c r="F156" s="35"/>
      <c r="H156" s="42"/>
    </row>
    <row r="157" spans="2:8" x14ac:dyDescent="0.25">
      <c r="B157" s="41"/>
      <c r="C157" s="41"/>
      <c r="D157" s="41"/>
      <c r="F157" s="35"/>
      <c r="H157" s="42"/>
    </row>
    <row r="158" spans="2:8" x14ac:dyDescent="0.25">
      <c r="B158" s="41"/>
      <c r="C158" s="41"/>
      <c r="D158" s="41"/>
      <c r="F158" s="35"/>
      <c r="H158" s="42"/>
    </row>
    <row r="159" spans="2:8" x14ac:dyDescent="0.25">
      <c r="B159" s="41"/>
      <c r="C159" s="41"/>
      <c r="D159" s="41"/>
      <c r="F159" s="35"/>
      <c r="H159" s="42"/>
    </row>
    <row r="160" spans="2:8" x14ac:dyDescent="0.25">
      <c r="B160" s="41"/>
      <c r="C160" s="41"/>
      <c r="D160" s="41"/>
      <c r="F160" s="35"/>
      <c r="H160" s="42"/>
    </row>
    <row r="161" spans="2:8" x14ac:dyDescent="0.25">
      <c r="B161" s="41"/>
      <c r="C161" s="41"/>
      <c r="D161" s="41"/>
      <c r="F161" s="35"/>
      <c r="H161" s="42"/>
    </row>
    <row r="162" spans="2:8" x14ac:dyDescent="0.25">
      <c r="B162" s="41"/>
      <c r="C162" s="41"/>
      <c r="D162" s="41"/>
      <c r="F162" s="35"/>
      <c r="H162" s="42"/>
    </row>
    <row r="163" spans="2:8" x14ac:dyDescent="0.25">
      <c r="B163" s="41"/>
      <c r="C163" s="41"/>
      <c r="D163" s="41"/>
      <c r="F163" s="35"/>
      <c r="H163" s="42"/>
    </row>
    <row r="164" spans="2:8" x14ac:dyDescent="0.25">
      <c r="B164" s="41"/>
      <c r="C164" s="41"/>
      <c r="D164" s="41"/>
      <c r="F164" s="35"/>
      <c r="H164" s="42"/>
    </row>
    <row r="165" spans="2:8" x14ac:dyDescent="0.25">
      <c r="B165" s="41"/>
      <c r="C165" s="41"/>
      <c r="D165" s="41"/>
      <c r="F165" s="35"/>
      <c r="H165" s="42"/>
    </row>
    <row r="166" spans="2:8" x14ac:dyDescent="0.25">
      <c r="B166" s="41"/>
      <c r="C166" s="41"/>
      <c r="D166" s="41"/>
      <c r="F166" s="35"/>
      <c r="H166" s="42"/>
    </row>
    <row r="167" spans="2:8" x14ac:dyDescent="0.25">
      <c r="B167" s="41"/>
      <c r="C167" s="41"/>
      <c r="D167" s="41"/>
      <c r="F167" s="35"/>
      <c r="H167" s="42"/>
    </row>
    <row r="168" spans="2:8" x14ac:dyDescent="0.25">
      <c r="B168" s="41"/>
      <c r="C168" s="41"/>
      <c r="D168" s="41"/>
      <c r="F168" s="35"/>
      <c r="H168" s="42"/>
    </row>
    <row r="169" spans="2:8" x14ac:dyDescent="0.25">
      <c r="B169" s="41"/>
      <c r="C169" s="41"/>
      <c r="D169" s="41"/>
      <c r="F169" s="35"/>
      <c r="H169" s="42"/>
    </row>
    <row r="170" spans="2:8" x14ac:dyDescent="0.25">
      <c r="B170" s="41"/>
      <c r="C170" s="41"/>
      <c r="D170" s="41"/>
      <c r="F170" s="35"/>
      <c r="H170" s="42"/>
    </row>
    <row r="171" spans="2:8" x14ac:dyDescent="0.25">
      <c r="B171" s="41"/>
      <c r="C171" s="41"/>
      <c r="D171" s="41"/>
      <c r="F171" s="35"/>
      <c r="H171" s="42"/>
    </row>
    <row r="172" spans="2:8" x14ac:dyDescent="0.25">
      <c r="B172" s="41"/>
      <c r="C172" s="41"/>
      <c r="D172" s="41"/>
      <c r="F172" s="35"/>
      <c r="H172" s="42"/>
    </row>
    <row r="173" spans="2:8" x14ac:dyDescent="0.25">
      <c r="B173" s="41"/>
      <c r="C173" s="41"/>
      <c r="D173" s="41"/>
      <c r="F173" s="35"/>
      <c r="H173" s="42"/>
    </row>
    <row r="174" spans="2:8" x14ac:dyDescent="0.25">
      <c r="B174" s="41"/>
      <c r="C174" s="41"/>
      <c r="D174" s="41"/>
      <c r="F174" s="35"/>
      <c r="H174" s="42"/>
    </row>
    <row r="175" spans="2:8" x14ac:dyDescent="0.25">
      <c r="B175" s="41"/>
      <c r="C175" s="41"/>
      <c r="D175" s="41"/>
      <c r="F175" s="35"/>
      <c r="H175" s="42"/>
    </row>
    <row r="176" spans="2:8" x14ac:dyDescent="0.25">
      <c r="B176" s="41"/>
      <c r="C176" s="41"/>
      <c r="D176" s="41"/>
      <c r="F176" s="35"/>
      <c r="H176" s="42"/>
    </row>
    <row r="177" spans="2:8" x14ac:dyDescent="0.25">
      <c r="B177" s="41"/>
      <c r="C177" s="41"/>
      <c r="D177" s="41"/>
      <c r="F177" s="35"/>
      <c r="H177" s="42"/>
    </row>
    <row r="178" spans="2:8" x14ac:dyDescent="0.25">
      <c r="B178" s="41"/>
      <c r="C178" s="41"/>
      <c r="D178" s="41"/>
      <c r="F178" s="35"/>
      <c r="H178" s="42"/>
    </row>
    <row r="179" spans="2:8" x14ac:dyDescent="0.25">
      <c r="B179" s="41"/>
      <c r="C179" s="41"/>
      <c r="D179" s="41"/>
      <c r="F179" s="35"/>
      <c r="H179" s="42"/>
    </row>
    <row r="180" spans="2:8" x14ac:dyDescent="0.25">
      <c r="B180" s="41"/>
      <c r="C180" s="41"/>
      <c r="D180" s="41"/>
      <c r="F180" s="35"/>
      <c r="H180" s="42"/>
    </row>
    <row r="181" spans="2:8" x14ac:dyDescent="0.25">
      <c r="B181" s="41"/>
      <c r="C181" s="41"/>
      <c r="D181" s="41"/>
      <c r="F181" s="35"/>
      <c r="H181" s="42"/>
    </row>
    <row r="182" spans="2:8" x14ac:dyDescent="0.25">
      <c r="B182" s="41"/>
      <c r="C182" s="41"/>
      <c r="D182" s="41"/>
      <c r="F182" s="35"/>
      <c r="H182" s="42"/>
    </row>
    <row r="183" spans="2:8" x14ac:dyDescent="0.25">
      <c r="B183" s="41"/>
      <c r="C183" s="41"/>
      <c r="D183" s="41"/>
      <c r="F183" s="35"/>
      <c r="H183" s="42"/>
    </row>
    <row r="184" spans="2:8" x14ac:dyDescent="0.25">
      <c r="B184" s="41"/>
      <c r="C184" s="41"/>
      <c r="D184" s="41"/>
      <c r="F184" s="35"/>
      <c r="H184" s="42"/>
    </row>
    <row r="185" spans="2:8" x14ac:dyDescent="0.25">
      <c r="B185" s="41"/>
      <c r="C185" s="41"/>
      <c r="D185" s="41"/>
      <c r="F185" s="35"/>
      <c r="H185" s="42"/>
    </row>
    <row r="186" spans="2:8" x14ac:dyDescent="0.25">
      <c r="B186" s="41"/>
      <c r="C186" s="41"/>
      <c r="D186" s="41"/>
      <c r="F186" s="35"/>
      <c r="H186" s="42"/>
    </row>
    <row r="187" spans="2:8" x14ac:dyDescent="0.25">
      <c r="B187" s="41"/>
      <c r="C187" s="41"/>
      <c r="D187" s="41"/>
      <c r="F187" s="35"/>
      <c r="H187" s="42"/>
    </row>
    <row r="188" spans="2:8" x14ac:dyDescent="0.25">
      <c r="B188" s="41"/>
      <c r="C188" s="41"/>
      <c r="D188" s="41"/>
      <c r="F188" s="35"/>
      <c r="H188" s="42"/>
    </row>
    <row r="189" spans="2:8" x14ac:dyDescent="0.25">
      <c r="B189" s="41"/>
      <c r="C189" s="41"/>
      <c r="D189" s="41"/>
      <c r="F189" s="35"/>
      <c r="H189" s="42"/>
    </row>
    <row r="190" spans="2:8" x14ac:dyDescent="0.25">
      <c r="B190" s="41"/>
      <c r="C190" s="41"/>
      <c r="D190" s="41"/>
      <c r="F190" s="35"/>
      <c r="H190" s="42"/>
    </row>
    <row r="191" spans="2:8" x14ac:dyDescent="0.25">
      <c r="B191" s="41"/>
      <c r="C191" s="41"/>
      <c r="D191" s="41"/>
      <c r="F191" s="35"/>
      <c r="H191" s="42"/>
    </row>
    <row r="192" spans="2:8" x14ac:dyDescent="0.25">
      <c r="B192" s="41"/>
      <c r="C192" s="41"/>
      <c r="D192" s="41"/>
      <c r="F192" s="35"/>
      <c r="H192" s="42"/>
    </row>
    <row r="193" spans="2:8" x14ac:dyDescent="0.25">
      <c r="B193" s="41"/>
      <c r="C193" s="41"/>
      <c r="D193" s="41"/>
      <c r="F193" s="35"/>
      <c r="H193" s="42"/>
    </row>
    <row r="194" spans="2:8" x14ac:dyDescent="0.25">
      <c r="B194" s="41"/>
      <c r="C194" s="41"/>
      <c r="D194" s="41"/>
      <c r="F194" s="35"/>
      <c r="H194" s="42"/>
    </row>
    <row r="195" spans="2:8" x14ac:dyDescent="0.25">
      <c r="B195" s="41"/>
      <c r="C195" s="41"/>
      <c r="D195" s="41"/>
      <c r="F195" s="35"/>
      <c r="H195" s="42"/>
    </row>
    <row r="196" spans="2:8" x14ac:dyDescent="0.25">
      <c r="B196" s="41"/>
      <c r="C196" s="41"/>
      <c r="D196" s="41"/>
      <c r="F196" s="35"/>
      <c r="H196" s="42"/>
    </row>
    <row r="197" spans="2:8" x14ac:dyDescent="0.25">
      <c r="B197" s="41"/>
      <c r="C197" s="41"/>
      <c r="D197" s="41"/>
      <c r="F197" s="35"/>
      <c r="H197" s="42"/>
    </row>
    <row r="198" spans="2:8" x14ac:dyDescent="0.25">
      <c r="B198" s="41"/>
      <c r="C198" s="41"/>
      <c r="D198" s="41"/>
      <c r="F198" s="35"/>
      <c r="H198" s="42"/>
    </row>
    <row r="199" spans="2:8" x14ac:dyDescent="0.25">
      <c r="B199" s="41"/>
      <c r="C199" s="41"/>
      <c r="D199" s="41"/>
      <c r="F199" s="35"/>
      <c r="H199" s="42"/>
    </row>
    <row r="200" spans="2:8" x14ac:dyDescent="0.25">
      <c r="B200" s="41"/>
      <c r="C200" s="41"/>
      <c r="D200" s="41"/>
      <c r="F200" s="35"/>
      <c r="H200" s="42"/>
    </row>
    <row r="201" spans="2:8" x14ac:dyDescent="0.25">
      <c r="B201" s="41"/>
      <c r="C201" s="41"/>
      <c r="D201" s="41"/>
      <c r="F201" s="35"/>
      <c r="H201" s="42"/>
    </row>
    <row r="202" spans="2:8" x14ac:dyDescent="0.25">
      <c r="B202" s="41"/>
      <c r="C202" s="41"/>
      <c r="D202" s="41"/>
      <c r="F202" s="35"/>
      <c r="H202" s="42"/>
    </row>
    <row r="203" spans="2:8" x14ac:dyDescent="0.25">
      <c r="B203" s="41"/>
      <c r="C203" s="41"/>
      <c r="D203" s="41"/>
      <c r="F203" s="35"/>
      <c r="H203" s="42"/>
    </row>
    <row r="204" spans="2:8" x14ac:dyDescent="0.25">
      <c r="B204" s="41"/>
      <c r="C204" s="41"/>
      <c r="D204" s="41"/>
      <c r="F204" s="35"/>
      <c r="H204" s="42"/>
    </row>
    <row r="205" spans="2:8" x14ac:dyDescent="0.25">
      <c r="B205" s="41"/>
      <c r="C205" s="41"/>
      <c r="D205" s="41"/>
      <c r="F205" s="35"/>
      <c r="H205" s="42"/>
    </row>
    <row r="206" spans="2:8" x14ac:dyDescent="0.25">
      <c r="B206" s="41"/>
      <c r="C206" s="41"/>
      <c r="D206" s="41"/>
      <c r="F206" s="35"/>
      <c r="H206" s="42"/>
    </row>
    <row r="207" spans="2:8" x14ac:dyDescent="0.25">
      <c r="B207" s="41"/>
      <c r="C207" s="41"/>
      <c r="D207" s="41"/>
      <c r="F207" s="35"/>
      <c r="H207" s="42"/>
    </row>
    <row r="208" spans="2:8" x14ac:dyDescent="0.25">
      <c r="B208" s="41"/>
      <c r="C208" s="41"/>
      <c r="D208" s="41"/>
      <c r="F208" s="35"/>
      <c r="H208" s="42"/>
    </row>
    <row r="209" spans="2:8" x14ac:dyDescent="0.25">
      <c r="B209" s="41"/>
      <c r="C209" s="41"/>
      <c r="D209" s="41"/>
      <c r="F209" s="35"/>
      <c r="H209" s="42"/>
    </row>
    <row r="210" spans="2:8" x14ac:dyDescent="0.25">
      <c r="B210" s="41"/>
      <c r="C210" s="41"/>
      <c r="D210" s="41"/>
      <c r="F210" s="35"/>
      <c r="H210" s="42"/>
    </row>
    <row r="211" spans="2:8" x14ac:dyDescent="0.25">
      <c r="B211" s="41"/>
      <c r="C211" s="41"/>
      <c r="D211" s="41"/>
      <c r="F211" s="35"/>
      <c r="H211" s="42"/>
    </row>
    <row r="212" spans="2:8" x14ac:dyDescent="0.25">
      <c r="B212" s="41"/>
      <c r="C212" s="41"/>
      <c r="D212" s="41"/>
      <c r="F212" s="35"/>
      <c r="H212" s="42"/>
    </row>
    <row r="213" spans="2:8" x14ac:dyDescent="0.25">
      <c r="B213" s="41"/>
      <c r="C213" s="41"/>
      <c r="D213" s="41"/>
      <c r="F213" s="35"/>
      <c r="H213" s="42"/>
    </row>
    <row r="214" spans="2:8" x14ac:dyDescent="0.25">
      <c r="B214" s="41"/>
      <c r="C214" s="41"/>
      <c r="D214" s="41"/>
      <c r="F214" s="35"/>
      <c r="H214" s="42"/>
    </row>
    <row r="215" spans="2:8" x14ac:dyDescent="0.25">
      <c r="B215" s="41"/>
      <c r="C215" s="41"/>
      <c r="D215" s="41"/>
      <c r="F215" s="35"/>
      <c r="H215" s="42"/>
    </row>
    <row r="216" spans="2:8" x14ac:dyDescent="0.25">
      <c r="B216" s="41"/>
      <c r="C216" s="41"/>
      <c r="D216" s="41"/>
      <c r="F216" s="35"/>
      <c r="H216" s="42"/>
    </row>
    <row r="217" spans="2:8" x14ac:dyDescent="0.25">
      <c r="B217" s="41"/>
      <c r="C217" s="41"/>
      <c r="D217" s="41"/>
      <c r="F217" s="35"/>
      <c r="H217" s="42"/>
    </row>
    <row r="218" spans="2:8" x14ac:dyDescent="0.25">
      <c r="B218" s="41"/>
      <c r="C218" s="41"/>
      <c r="D218" s="41"/>
      <c r="F218" s="35"/>
      <c r="H218" s="42"/>
    </row>
    <row r="219" spans="2:8" x14ac:dyDescent="0.25">
      <c r="B219" s="41"/>
      <c r="C219" s="41"/>
      <c r="D219" s="41"/>
      <c r="F219" s="35"/>
      <c r="H219" s="42"/>
    </row>
    <row r="220" spans="2:8" x14ac:dyDescent="0.25">
      <c r="B220" s="41"/>
      <c r="C220" s="41"/>
      <c r="D220" s="41"/>
      <c r="F220" s="35"/>
      <c r="H220" s="42"/>
    </row>
    <row r="221" spans="2:8" x14ac:dyDescent="0.25">
      <c r="B221" s="41"/>
      <c r="C221" s="41"/>
      <c r="D221" s="41"/>
      <c r="F221" s="35"/>
      <c r="H221" s="42"/>
    </row>
    <row r="222" spans="2:8" x14ac:dyDescent="0.25">
      <c r="B222" s="41"/>
      <c r="C222" s="41"/>
      <c r="D222" s="41"/>
      <c r="F222" s="35"/>
      <c r="H222" s="42"/>
    </row>
    <row r="223" spans="2:8" x14ac:dyDescent="0.25">
      <c r="B223" s="41"/>
      <c r="C223" s="41"/>
      <c r="D223" s="41"/>
      <c r="F223" s="35"/>
      <c r="H223" s="42"/>
    </row>
    <row r="224" spans="2:8" x14ac:dyDescent="0.25">
      <c r="B224" s="41"/>
      <c r="C224" s="41"/>
      <c r="D224" s="41"/>
      <c r="F224" s="35"/>
      <c r="H224" s="42"/>
    </row>
    <row r="225" spans="2:8" x14ac:dyDescent="0.25">
      <c r="B225" s="41"/>
      <c r="C225" s="41"/>
      <c r="D225" s="41"/>
      <c r="F225" s="35"/>
      <c r="H225" s="42"/>
    </row>
    <row r="226" spans="2:8" x14ac:dyDescent="0.25">
      <c r="B226" s="41"/>
      <c r="C226" s="41"/>
      <c r="D226" s="41"/>
      <c r="F226" s="35"/>
      <c r="H226" s="42"/>
    </row>
    <row r="227" spans="2:8" x14ac:dyDescent="0.25">
      <c r="B227" s="41"/>
      <c r="C227" s="41"/>
      <c r="D227" s="41"/>
      <c r="F227" s="35"/>
      <c r="H227" s="42"/>
    </row>
    <row r="228" spans="2:8" x14ac:dyDescent="0.25">
      <c r="B228" s="41"/>
      <c r="C228" s="41"/>
      <c r="D228" s="41"/>
      <c r="F228" s="35"/>
      <c r="H228" s="42"/>
    </row>
    <row r="229" spans="2:8" x14ac:dyDescent="0.25">
      <c r="B229" s="41"/>
      <c r="C229" s="41"/>
      <c r="D229" s="41"/>
      <c r="F229" s="35"/>
      <c r="H229" s="42"/>
    </row>
    <row r="230" spans="2:8" x14ac:dyDescent="0.25">
      <c r="B230" s="41"/>
      <c r="C230" s="41"/>
      <c r="D230" s="41"/>
      <c r="F230" s="35"/>
      <c r="H230" s="42"/>
    </row>
    <row r="231" spans="2:8" x14ac:dyDescent="0.25">
      <c r="B231" s="41"/>
      <c r="C231" s="41"/>
      <c r="D231" s="41"/>
      <c r="F231" s="35"/>
      <c r="H231" s="42"/>
    </row>
    <row r="232" spans="2:8" x14ac:dyDescent="0.25">
      <c r="B232" s="41"/>
      <c r="C232" s="41"/>
      <c r="D232" s="41"/>
      <c r="F232" s="35"/>
      <c r="H232" s="42"/>
    </row>
    <row r="233" spans="2:8" x14ac:dyDescent="0.25">
      <c r="B233" s="41"/>
      <c r="C233" s="41"/>
      <c r="D233" s="41"/>
      <c r="F233" s="35"/>
      <c r="H233" s="42"/>
    </row>
    <row r="234" spans="2:8" x14ac:dyDescent="0.25">
      <c r="B234" s="41"/>
      <c r="C234" s="41"/>
      <c r="D234" s="41"/>
      <c r="F234" s="35"/>
      <c r="H234" s="42"/>
    </row>
    <row r="235" spans="2:8" x14ac:dyDescent="0.25">
      <c r="B235" s="41"/>
      <c r="C235" s="41"/>
      <c r="D235" s="41"/>
      <c r="F235" s="35"/>
      <c r="H235" s="42"/>
    </row>
    <row r="236" spans="2:8" x14ac:dyDescent="0.25">
      <c r="B236" s="41"/>
      <c r="C236" s="41"/>
      <c r="D236" s="41"/>
      <c r="F236" s="35"/>
      <c r="H236" s="42"/>
    </row>
    <row r="237" spans="2:8" x14ac:dyDescent="0.25">
      <c r="B237" s="41"/>
      <c r="C237" s="41"/>
      <c r="D237" s="41"/>
      <c r="F237" s="35"/>
      <c r="H237" s="42"/>
    </row>
    <row r="238" spans="2:8" x14ac:dyDescent="0.25">
      <c r="B238" s="41"/>
      <c r="C238" s="41"/>
      <c r="D238" s="41"/>
      <c r="F238" s="35"/>
      <c r="H238" s="42"/>
    </row>
    <row r="239" spans="2:8" x14ac:dyDescent="0.25">
      <c r="B239" s="41"/>
      <c r="C239" s="41"/>
      <c r="D239" s="41"/>
      <c r="F239" s="35"/>
      <c r="H239" s="42"/>
    </row>
    <row r="240" spans="2:8" x14ac:dyDescent="0.25">
      <c r="B240" s="41"/>
      <c r="C240" s="41"/>
      <c r="D240" s="41"/>
      <c r="F240" s="35"/>
      <c r="H240" s="42"/>
    </row>
    <row r="241" spans="2:8" x14ac:dyDescent="0.25">
      <c r="B241" s="41"/>
      <c r="C241" s="41"/>
      <c r="D241" s="41"/>
      <c r="F241" s="35"/>
      <c r="H241" s="42"/>
    </row>
    <row r="242" spans="2:8" x14ac:dyDescent="0.25">
      <c r="B242" s="41"/>
      <c r="C242" s="41"/>
      <c r="D242" s="41"/>
      <c r="F242" s="35"/>
      <c r="H242" s="42"/>
    </row>
    <row r="243" spans="2:8" x14ac:dyDescent="0.25">
      <c r="B243" s="41"/>
      <c r="C243" s="41"/>
      <c r="D243" s="41"/>
      <c r="F243" s="35"/>
      <c r="H243" s="42"/>
    </row>
    <row r="244" spans="2:8" x14ac:dyDescent="0.25">
      <c r="B244" s="41"/>
      <c r="C244" s="41"/>
      <c r="D244" s="41"/>
      <c r="F244" s="35"/>
      <c r="H244" s="42"/>
    </row>
    <row r="245" spans="2:8" x14ac:dyDescent="0.25">
      <c r="B245" s="41"/>
      <c r="C245" s="41"/>
      <c r="D245" s="41"/>
      <c r="F245" s="35"/>
      <c r="H245" s="42"/>
    </row>
    <row r="246" spans="2:8" x14ac:dyDescent="0.25">
      <c r="B246" s="41"/>
      <c r="C246" s="41"/>
      <c r="D246" s="41"/>
      <c r="F246" s="35"/>
      <c r="H246" s="42"/>
    </row>
    <row r="247" spans="2:8" x14ac:dyDescent="0.25">
      <c r="B247" s="41"/>
      <c r="C247" s="41"/>
      <c r="D247" s="41"/>
      <c r="F247" s="35"/>
      <c r="H247" s="42"/>
    </row>
    <row r="248" spans="2:8" x14ac:dyDescent="0.25">
      <c r="B248" s="41"/>
      <c r="C248" s="41"/>
      <c r="D248" s="41"/>
      <c r="F248" s="35"/>
      <c r="H248" s="42"/>
    </row>
    <row r="249" spans="2:8" x14ac:dyDescent="0.25">
      <c r="B249" s="41"/>
      <c r="C249" s="41"/>
      <c r="D249" s="41"/>
      <c r="F249" s="35"/>
      <c r="H249" s="42"/>
    </row>
    <row r="250" spans="2:8" x14ac:dyDescent="0.25">
      <c r="B250" s="41"/>
      <c r="C250" s="41"/>
      <c r="D250" s="41"/>
      <c r="F250" s="35"/>
      <c r="H250" s="42"/>
    </row>
    <row r="251" spans="2:8" x14ac:dyDescent="0.25">
      <c r="B251" s="41"/>
      <c r="C251" s="41"/>
      <c r="D251" s="41"/>
      <c r="F251" s="35"/>
      <c r="H251" s="42"/>
    </row>
    <row r="252" spans="2:8" x14ac:dyDescent="0.25">
      <c r="B252" s="41"/>
      <c r="C252" s="41"/>
      <c r="D252" s="41"/>
      <c r="F252" s="35"/>
      <c r="H252" s="42"/>
    </row>
    <row r="253" spans="2:8" x14ac:dyDescent="0.25">
      <c r="B253" s="41"/>
      <c r="C253" s="41"/>
      <c r="D253" s="41"/>
      <c r="F253" s="35"/>
      <c r="H253" s="42"/>
    </row>
    <row r="254" spans="2:8" x14ac:dyDescent="0.25">
      <c r="B254" s="41"/>
      <c r="C254" s="41"/>
      <c r="D254" s="41"/>
      <c r="F254" s="35"/>
      <c r="H254" s="42"/>
    </row>
    <row r="255" spans="2:8" x14ac:dyDescent="0.25">
      <c r="B255" s="41"/>
      <c r="C255" s="41"/>
      <c r="D255" s="41"/>
      <c r="F255" s="35"/>
      <c r="H255" s="42"/>
    </row>
    <row r="256" spans="2:8" x14ac:dyDescent="0.25">
      <c r="B256" s="41"/>
      <c r="C256" s="41"/>
      <c r="D256" s="41"/>
      <c r="F256" s="35"/>
      <c r="H256" s="42"/>
    </row>
    <row r="257" spans="2:8" x14ac:dyDescent="0.25">
      <c r="B257" s="41"/>
      <c r="C257" s="41"/>
      <c r="D257" s="41"/>
      <c r="F257" s="35"/>
      <c r="H257" s="42"/>
    </row>
    <row r="258" spans="2:8" x14ac:dyDescent="0.25">
      <c r="B258" s="41"/>
      <c r="C258" s="41"/>
      <c r="D258" s="41"/>
      <c r="F258" s="35"/>
      <c r="H258" s="42"/>
    </row>
    <row r="259" spans="2:8" x14ac:dyDescent="0.25">
      <c r="B259" s="41"/>
      <c r="C259" s="41"/>
      <c r="D259" s="41"/>
      <c r="F259" s="35"/>
      <c r="H259" s="42"/>
    </row>
    <row r="260" spans="2:8" x14ac:dyDescent="0.25">
      <c r="B260" s="41"/>
      <c r="C260" s="41"/>
      <c r="D260" s="41"/>
      <c r="F260" s="35"/>
      <c r="H260" s="42"/>
    </row>
    <row r="261" spans="2:8" x14ac:dyDescent="0.25">
      <c r="B261" s="41"/>
      <c r="C261" s="41"/>
      <c r="D261" s="41"/>
      <c r="F261" s="35"/>
      <c r="H261" s="42"/>
    </row>
    <row r="262" spans="2:8" x14ac:dyDescent="0.25">
      <c r="B262" s="41"/>
      <c r="C262" s="41"/>
      <c r="D262" s="41"/>
      <c r="F262" s="35"/>
      <c r="H262" s="42"/>
    </row>
    <row r="263" spans="2:8" x14ac:dyDescent="0.25">
      <c r="B263" s="41"/>
      <c r="C263" s="41"/>
      <c r="D263" s="41"/>
      <c r="F263" s="35"/>
      <c r="H263" s="42"/>
    </row>
    <row r="264" spans="2:8" x14ac:dyDescent="0.25">
      <c r="B264" s="41"/>
      <c r="C264" s="41"/>
      <c r="D264" s="41"/>
      <c r="F264" s="35"/>
      <c r="H264" s="42"/>
    </row>
    <row r="265" spans="2:8" x14ac:dyDescent="0.25">
      <c r="B265" s="41"/>
      <c r="C265" s="41"/>
      <c r="D265" s="41"/>
      <c r="F265" s="35"/>
      <c r="H265" s="42"/>
    </row>
    <row r="266" spans="2:8" x14ac:dyDescent="0.25">
      <c r="B266" s="41"/>
      <c r="C266" s="41"/>
      <c r="D266" s="41"/>
      <c r="F266" s="35"/>
      <c r="H266" s="42"/>
    </row>
    <row r="267" spans="2:8" x14ac:dyDescent="0.25">
      <c r="B267" s="41"/>
      <c r="C267" s="41"/>
      <c r="D267" s="41"/>
      <c r="F267" s="35"/>
      <c r="H267" s="42"/>
    </row>
    <row r="268" spans="2:8" x14ac:dyDescent="0.25">
      <c r="B268" s="41"/>
      <c r="C268" s="41"/>
      <c r="D268" s="41"/>
      <c r="F268" s="35"/>
      <c r="H268" s="42"/>
    </row>
    <row r="269" spans="2:8" x14ac:dyDescent="0.25">
      <c r="B269" s="41"/>
      <c r="C269" s="41"/>
      <c r="D269" s="41"/>
      <c r="F269" s="35"/>
      <c r="H269" s="42"/>
    </row>
    <row r="270" spans="2:8" x14ac:dyDescent="0.25">
      <c r="B270" s="41"/>
      <c r="C270" s="41"/>
      <c r="D270" s="41"/>
      <c r="F270" s="35"/>
      <c r="H270" s="42"/>
    </row>
    <row r="271" spans="2:8" x14ac:dyDescent="0.25">
      <c r="B271" s="41"/>
      <c r="C271" s="41"/>
      <c r="D271" s="41"/>
      <c r="F271" s="35"/>
      <c r="H271" s="42"/>
    </row>
    <row r="272" spans="2:8" x14ac:dyDescent="0.25">
      <c r="B272" s="41"/>
      <c r="C272" s="41"/>
      <c r="D272" s="41"/>
      <c r="F272" s="35"/>
      <c r="H272" s="42"/>
    </row>
    <row r="273" spans="2:8" x14ac:dyDescent="0.25">
      <c r="B273" s="41"/>
      <c r="C273" s="41"/>
      <c r="D273" s="41"/>
      <c r="F273" s="35"/>
      <c r="H273" s="42"/>
    </row>
    <row r="274" spans="2:8" x14ac:dyDescent="0.25">
      <c r="B274" s="41"/>
      <c r="C274" s="41"/>
      <c r="D274" s="41"/>
      <c r="F274" s="35"/>
      <c r="H274" s="42"/>
    </row>
    <row r="275" spans="2:8" x14ac:dyDescent="0.25">
      <c r="B275" s="41"/>
      <c r="C275" s="41"/>
      <c r="D275" s="41"/>
      <c r="F275" s="35"/>
      <c r="H275" s="42"/>
    </row>
    <row r="276" spans="2:8" x14ac:dyDescent="0.25">
      <c r="B276" s="41"/>
      <c r="C276" s="41"/>
      <c r="D276" s="41"/>
      <c r="F276" s="35"/>
      <c r="H276" s="42"/>
    </row>
    <row r="277" spans="2:8" x14ac:dyDescent="0.25">
      <c r="B277" s="41"/>
      <c r="C277" s="41"/>
      <c r="D277" s="41"/>
      <c r="F277" s="35"/>
      <c r="H277" s="42"/>
    </row>
    <row r="278" spans="2:8" x14ac:dyDescent="0.25">
      <c r="B278" s="41"/>
      <c r="C278" s="41"/>
      <c r="D278" s="41"/>
      <c r="F278" s="35"/>
      <c r="H278" s="42"/>
    </row>
    <row r="279" spans="2:8" x14ac:dyDescent="0.25">
      <c r="B279" s="41"/>
      <c r="C279" s="41"/>
      <c r="D279" s="41"/>
      <c r="F279" s="35"/>
      <c r="H279" s="42"/>
    </row>
    <row r="280" spans="2:8" x14ac:dyDescent="0.25">
      <c r="B280" s="41"/>
      <c r="C280" s="41"/>
      <c r="D280" s="41"/>
      <c r="F280" s="35"/>
      <c r="H280" s="42"/>
    </row>
    <row r="281" spans="2:8" x14ac:dyDescent="0.25">
      <c r="B281" s="41"/>
      <c r="C281" s="41"/>
      <c r="D281" s="41"/>
      <c r="F281" s="35"/>
      <c r="H281" s="42"/>
    </row>
    <row r="282" spans="2:8" x14ac:dyDescent="0.25">
      <c r="B282" s="41"/>
      <c r="C282" s="41"/>
      <c r="D282" s="41"/>
      <c r="F282" s="35"/>
      <c r="H282" s="42"/>
    </row>
    <row r="283" spans="2:8" x14ac:dyDescent="0.25">
      <c r="B283" s="41"/>
      <c r="C283" s="41"/>
      <c r="D283" s="41"/>
      <c r="F283" s="35"/>
      <c r="H283" s="42"/>
    </row>
    <row r="284" spans="2:8" x14ac:dyDescent="0.25">
      <c r="B284" s="41"/>
      <c r="C284" s="41"/>
      <c r="D284" s="41"/>
      <c r="F284" s="35"/>
      <c r="H284" s="42"/>
    </row>
    <row r="285" spans="2:8" x14ac:dyDescent="0.25">
      <c r="B285" s="41"/>
      <c r="C285" s="41"/>
      <c r="D285" s="41"/>
      <c r="F285" s="35"/>
      <c r="H285" s="42"/>
    </row>
    <row r="286" spans="2:8" x14ac:dyDescent="0.25">
      <c r="B286" s="41"/>
      <c r="C286" s="41"/>
      <c r="D286" s="41"/>
      <c r="F286" s="35"/>
      <c r="H286" s="42"/>
    </row>
    <row r="287" spans="2:8" x14ac:dyDescent="0.25">
      <c r="B287" s="41"/>
      <c r="C287" s="41"/>
      <c r="D287" s="41"/>
      <c r="F287" s="35"/>
      <c r="H287" s="42"/>
    </row>
    <row r="288" spans="2:8" x14ac:dyDescent="0.25">
      <c r="B288" s="41"/>
      <c r="C288" s="41"/>
      <c r="D288" s="41"/>
      <c r="F288" s="35"/>
      <c r="H288" s="42"/>
    </row>
    <row r="289" spans="2:8" x14ac:dyDescent="0.25">
      <c r="B289" s="41"/>
      <c r="C289" s="41"/>
      <c r="D289" s="41"/>
      <c r="F289" s="35"/>
      <c r="H289" s="42"/>
    </row>
    <row r="290" spans="2:8" x14ac:dyDescent="0.25">
      <c r="B290" s="41"/>
      <c r="C290" s="41"/>
      <c r="D290" s="41"/>
      <c r="F290" s="35"/>
      <c r="H290" s="42"/>
    </row>
    <row r="291" spans="2:8" x14ac:dyDescent="0.25">
      <c r="B291" s="41"/>
      <c r="C291" s="41"/>
      <c r="D291" s="41"/>
      <c r="F291" s="35"/>
      <c r="H291" s="42"/>
    </row>
    <row r="292" spans="2:8" x14ac:dyDescent="0.25">
      <c r="B292" s="41"/>
      <c r="C292" s="41"/>
      <c r="D292" s="41"/>
      <c r="F292" s="35"/>
      <c r="H292" s="42"/>
    </row>
    <row r="293" spans="2:8" x14ac:dyDescent="0.25">
      <c r="B293" s="41"/>
      <c r="C293" s="41"/>
      <c r="D293" s="41"/>
      <c r="F293" s="35"/>
      <c r="H293" s="42"/>
    </row>
    <row r="294" spans="2:8" x14ac:dyDescent="0.25">
      <c r="B294" s="41"/>
      <c r="C294" s="41"/>
      <c r="D294" s="41"/>
      <c r="F294" s="35"/>
      <c r="H294" s="42"/>
    </row>
    <row r="295" spans="2:8" x14ac:dyDescent="0.25">
      <c r="B295" s="41"/>
      <c r="C295" s="41"/>
      <c r="D295" s="41"/>
      <c r="F295" s="35"/>
      <c r="H295" s="42"/>
    </row>
    <row r="296" spans="2:8" x14ac:dyDescent="0.25">
      <c r="B296" s="41"/>
      <c r="C296" s="41"/>
      <c r="D296" s="41"/>
      <c r="F296" s="35"/>
      <c r="H296" s="42"/>
    </row>
    <row r="297" spans="2:8" x14ac:dyDescent="0.25">
      <c r="B297" s="41"/>
      <c r="C297" s="41"/>
      <c r="D297" s="41"/>
      <c r="F297" s="35"/>
      <c r="H297" s="42"/>
    </row>
    <row r="298" spans="2:8" x14ac:dyDescent="0.25">
      <c r="B298" s="41"/>
      <c r="C298" s="41"/>
      <c r="D298" s="41"/>
      <c r="F298" s="35"/>
      <c r="H298" s="42"/>
    </row>
    <row r="299" spans="2:8" x14ac:dyDescent="0.25">
      <c r="B299" s="41"/>
      <c r="C299" s="41"/>
      <c r="D299" s="41"/>
      <c r="F299" s="35"/>
      <c r="H299" s="42"/>
    </row>
    <row r="300" spans="2:8" x14ac:dyDescent="0.25">
      <c r="B300" s="41"/>
      <c r="C300" s="41"/>
      <c r="D300" s="41"/>
      <c r="F300" s="35"/>
      <c r="H300" s="42"/>
    </row>
    <row r="301" spans="2:8" x14ac:dyDescent="0.25">
      <c r="B301" s="41"/>
      <c r="C301" s="41"/>
      <c r="D301" s="41"/>
      <c r="F301" s="35"/>
      <c r="H301" s="42"/>
    </row>
    <row r="302" spans="2:8" x14ac:dyDescent="0.25">
      <c r="B302" s="41"/>
      <c r="C302" s="41"/>
      <c r="D302" s="41"/>
      <c r="F302" s="35"/>
      <c r="H302" s="42"/>
    </row>
    <row r="303" spans="2:8" x14ac:dyDescent="0.25">
      <c r="B303" s="41"/>
      <c r="C303" s="41"/>
      <c r="D303" s="41"/>
      <c r="F303" s="35"/>
      <c r="H303" s="42"/>
    </row>
    <row r="304" spans="2:8" x14ac:dyDescent="0.25">
      <c r="B304" s="41"/>
      <c r="C304" s="41"/>
      <c r="D304" s="41"/>
      <c r="F304" s="35"/>
      <c r="H304" s="42"/>
    </row>
    <row r="305" spans="2:8" x14ac:dyDescent="0.25">
      <c r="B305" s="41"/>
      <c r="C305" s="41"/>
      <c r="D305" s="41"/>
      <c r="F305" s="35"/>
      <c r="H305" s="42"/>
    </row>
    <row r="306" spans="2:8" x14ac:dyDescent="0.25">
      <c r="B306" s="41"/>
      <c r="C306" s="41"/>
      <c r="D306" s="41"/>
      <c r="F306" s="35"/>
      <c r="H306" s="42"/>
    </row>
    <row r="307" spans="2:8" x14ac:dyDescent="0.25">
      <c r="B307" s="41"/>
      <c r="C307" s="41"/>
      <c r="D307" s="41"/>
      <c r="F307" s="35"/>
      <c r="H307" s="42"/>
    </row>
    <row r="308" spans="2:8" x14ac:dyDescent="0.25">
      <c r="B308" s="41"/>
      <c r="C308" s="41"/>
      <c r="D308" s="41"/>
      <c r="F308" s="35"/>
      <c r="H308" s="42"/>
    </row>
    <row r="309" spans="2:8" x14ac:dyDescent="0.25">
      <c r="B309" s="41"/>
      <c r="C309" s="41"/>
      <c r="D309" s="41"/>
      <c r="F309" s="35"/>
      <c r="H309" s="42"/>
    </row>
    <row r="310" spans="2:8" x14ac:dyDescent="0.25">
      <c r="B310" s="41"/>
      <c r="C310" s="41"/>
      <c r="D310" s="41"/>
      <c r="F310" s="35"/>
      <c r="H310" s="42"/>
    </row>
    <row r="311" spans="2:8" x14ac:dyDescent="0.25">
      <c r="B311" s="41"/>
      <c r="C311" s="41"/>
      <c r="D311" s="41"/>
      <c r="F311" s="35"/>
      <c r="H311" s="42"/>
    </row>
    <row r="312" spans="2:8" x14ac:dyDescent="0.25">
      <c r="B312" s="41"/>
      <c r="C312" s="41"/>
      <c r="D312" s="41"/>
      <c r="F312" s="35"/>
      <c r="H312" s="42"/>
    </row>
    <row r="313" spans="2:8" x14ac:dyDescent="0.25">
      <c r="B313" s="41"/>
      <c r="C313" s="41"/>
      <c r="D313" s="41"/>
      <c r="F313" s="35"/>
      <c r="H313" s="42"/>
    </row>
    <row r="314" spans="2:8" x14ac:dyDescent="0.25">
      <c r="B314" s="41"/>
      <c r="C314" s="41"/>
      <c r="D314" s="41"/>
      <c r="F314" s="35"/>
      <c r="H314" s="42"/>
    </row>
    <row r="315" spans="2:8" x14ac:dyDescent="0.25">
      <c r="B315" s="41"/>
      <c r="C315" s="41"/>
      <c r="D315" s="41"/>
      <c r="F315" s="35"/>
      <c r="H315" s="42"/>
    </row>
    <row r="316" spans="2:8" x14ac:dyDescent="0.25">
      <c r="B316" s="41"/>
      <c r="C316" s="41"/>
      <c r="D316" s="41"/>
      <c r="F316" s="35"/>
      <c r="H316" s="42"/>
    </row>
    <row r="317" spans="2:8" x14ac:dyDescent="0.25">
      <c r="B317" s="41"/>
      <c r="C317" s="41"/>
      <c r="D317" s="41"/>
      <c r="F317" s="35"/>
      <c r="H317" s="42"/>
    </row>
    <row r="318" spans="2:8" x14ac:dyDescent="0.25">
      <c r="B318" s="41"/>
      <c r="C318" s="41"/>
      <c r="D318" s="41"/>
      <c r="F318" s="35"/>
      <c r="H318" s="42"/>
    </row>
    <row r="319" spans="2:8" x14ac:dyDescent="0.25">
      <c r="B319" s="41"/>
      <c r="C319" s="41"/>
      <c r="D319" s="41"/>
      <c r="F319" s="35"/>
      <c r="H319" s="42"/>
    </row>
    <row r="320" spans="2:8" x14ac:dyDescent="0.25">
      <c r="B320" s="41"/>
      <c r="C320" s="41"/>
      <c r="D320" s="41"/>
      <c r="F320" s="35"/>
      <c r="H320" s="42"/>
    </row>
    <row r="321" spans="2:8" x14ac:dyDescent="0.25">
      <c r="B321" s="41"/>
      <c r="C321" s="41"/>
      <c r="D321" s="41"/>
      <c r="F321" s="35"/>
      <c r="H321" s="42"/>
    </row>
    <row r="322" spans="2:8" x14ac:dyDescent="0.25">
      <c r="B322" s="41"/>
      <c r="C322" s="41"/>
      <c r="D322" s="41"/>
      <c r="F322" s="35"/>
      <c r="H322" s="42"/>
    </row>
    <row r="323" spans="2:8" x14ac:dyDescent="0.25">
      <c r="B323" s="41"/>
      <c r="C323" s="41"/>
      <c r="D323" s="41"/>
      <c r="F323" s="35"/>
      <c r="H323" s="42"/>
    </row>
    <row r="324" spans="2:8" x14ac:dyDescent="0.25">
      <c r="B324" s="41"/>
      <c r="C324" s="41"/>
      <c r="D324" s="41"/>
      <c r="F324" s="35"/>
      <c r="H324" s="42"/>
    </row>
    <row r="325" spans="2:8" x14ac:dyDescent="0.25">
      <c r="B325" s="41"/>
      <c r="C325" s="41"/>
      <c r="D325" s="41"/>
      <c r="F325" s="35"/>
      <c r="H325" s="42"/>
    </row>
    <row r="326" spans="2:8" x14ac:dyDescent="0.25">
      <c r="B326" s="41"/>
      <c r="C326" s="41"/>
      <c r="D326" s="41"/>
      <c r="F326" s="35"/>
      <c r="H326" s="42"/>
    </row>
    <row r="327" spans="2:8" x14ac:dyDescent="0.25">
      <c r="B327" s="41"/>
      <c r="C327" s="41"/>
      <c r="D327" s="41"/>
      <c r="F327" s="35"/>
      <c r="H327" s="42"/>
    </row>
    <row r="328" spans="2:8" x14ac:dyDescent="0.25">
      <c r="B328" s="41"/>
      <c r="C328" s="41"/>
      <c r="D328" s="41"/>
      <c r="F328" s="35"/>
      <c r="H328" s="42"/>
    </row>
    <row r="329" spans="2:8" x14ac:dyDescent="0.25">
      <c r="B329" s="41"/>
      <c r="C329" s="41"/>
      <c r="D329" s="41"/>
      <c r="F329" s="35"/>
      <c r="H329" s="42"/>
    </row>
    <row r="330" spans="2:8" x14ac:dyDescent="0.25">
      <c r="B330" s="41"/>
      <c r="C330" s="41"/>
      <c r="D330" s="41"/>
      <c r="F330" s="35"/>
      <c r="H330" s="42"/>
    </row>
    <row r="331" spans="2:8" x14ac:dyDescent="0.25">
      <c r="B331" s="41"/>
      <c r="C331" s="41"/>
      <c r="D331" s="41"/>
      <c r="F331" s="35"/>
      <c r="H331" s="42"/>
    </row>
    <row r="332" spans="2:8" x14ac:dyDescent="0.25">
      <c r="B332" s="41"/>
      <c r="C332" s="41"/>
      <c r="D332" s="41"/>
      <c r="F332" s="35"/>
      <c r="H332" s="42"/>
    </row>
    <row r="333" spans="2:8" x14ac:dyDescent="0.25">
      <c r="B333" s="41"/>
      <c r="C333" s="41"/>
      <c r="D333" s="41"/>
      <c r="F333" s="35"/>
      <c r="H333" s="42"/>
    </row>
    <row r="334" spans="2:8" x14ac:dyDescent="0.25">
      <c r="B334" s="41"/>
      <c r="C334" s="41"/>
      <c r="D334" s="41"/>
      <c r="F334" s="35"/>
      <c r="H334" s="42"/>
    </row>
    <row r="335" spans="2:8" x14ac:dyDescent="0.25">
      <c r="B335" s="41"/>
      <c r="C335" s="41"/>
      <c r="D335" s="41"/>
      <c r="F335" s="35"/>
      <c r="H335" s="42"/>
    </row>
    <row r="336" spans="2:8" x14ac:dyDescent="0.25">
      <c r="B336" s="41"/>
      <c r="C336" s="41"/>
      <c r="D336" s="41"/>
      <c r="F336" s="35"/>
      <c r="H336" s="42"/>
    </row>
    <row r="337" spans="2:8" x14ac:dyDescent="0.25">
      <c r="B337" s="41"/>
      <c r="C337" s="41"/>
      <c r="D337" s="41"/>
      <c r="F337" s="35"/>
      <c r="H337" s="42"/>
    </row>
    <row r="338" spans="2:8" x14ac:dyDescent="0.25">
      <c r="B338" s="41"/>
      <c r="C338" s="41"/>
      <c r="D338" s="41"/>
      <c r="F338" s="35"/>
      <c r="H338" s="42"/>
    </row>
    <row r="339" spans="2:8" x14ac:dyDescent="0.25">
      <c r="B339" s="41"/>
      <c r="C339" s="41"/>
      <c r="D339" s="41"/>
      <c r="F339" s="35"/>
      <c r="H339" s="42"/>
    </row>
    <row r="340" spans="2:8" x14ac:dyDescent="0.25">
      <c r="B340" s="41"/>
      <c r="C340" s="41"/>
      <c r="D340" s="41"/>
      <c r="F340" s="35"/>
      <c r="H340" s="42"/>
    </row>
    <row r="341" spans="2:8" x14ac:dyDescent="0.25">
      <c r="B341" s="41"/>
      <c r="C341" s="41"/>
      <c r="D341" s="41"/>
      <c r="F341" s="35"/>
      <c r="H341" s="42"/>
    </row>
    <row r="342" spans="2:8" x14ac:dyDescent="0.25">
      <c r="B342" s="41"/>
      <c r="C342" s="41"/>
      <c r="D342" s="41"/>
      <c r="F342" s="35"/>
      <c r="H342" s="42"/>
    </row>
    <row r="343" spans="2:8" x14ac:dyDescent="0.25">
      <c r="B343" s="41"/>
      <c r="C343" s="41"/>
      <c r="D343" s="41"/>
      <c r="F343" s="35"/>
      <c r="H343" s="42"/>
    </row>
    <row r="344" spans="2:8" x14ac:dyDescent="0.25">
      <c r="B344" s="41"/>
      <c r="C344" s="41"/>
      <c r="D344" s="41"/>
      <c r="F344" s="35"/>
      <c r="H344" s="42"/>
    </row>
    <row r="345" spans="2:8" x14ac:dyDescent="0.25">
      <c r="B345" s="41"/>
      <c r="C345" s="41"/>
      <c r="D345" s="41"/>
      <c r="F345" s="35"/>
      <c r="H345" s="42"/>
    </row>
    <row r="346" spans="2:8" x14ac:dyDescent="0.25">
      <c r="B346" s="41"/>
      <c r="C346" s="41"/>
      <c r="D346" s="41"/>
      <c r="F346" s="35"/>
      <c r="H346" s="42"/>
    </row>
    <row r="347" spans="2:8" x14ac:dyDescent="0.25">
      <c r="B347" s="41"/>
      <c r="C347" s="41"/>
      <c r="D347" s="41"/>
      <c r="F347" s="35"/>
      <c r="H347" s="42"/>
    </row>
    <row r="348" spans="2:8" x14ac:dyDescent="0.25">
      <c r="B348" s="41"/>
      <c r="C348" s="41"/>
      <c r="D348" s="41"/>
      <c r="F348" s="35"/>
      <c r="H348" s="42"/>
    </row>
    <row r="349" spans="2:8" x14ac:dyDescent="0.25">
      <c r="B349" s="41"/>
      <c r="C349" s="41"/>
      <c r="D349" s="41"/>
      <c r="F349" s="35"/>
      <c r="H349" s="42"/>
    </row>
    <row r="350" spans="2:8" x14ac:dyDescent="0.25">
      <c r="B350" s="41"/>
      <c r="C350" s="41"/>
      <c r="D350" s="41"/>
      <c r="F350" s="35"/>
      <c r="H350" s="42"/>
    </row>
    <row r="351" spans="2:8" x14ac:dyDescent="0.25">
      <c r="B351" s="41"/>
      <c r="C351" s="41"/>
      <c r="D351" s="41"/>
      <c r="F351" s="35"/>
      <c r="H351" s="42"/>
    </row>
    <row r="352" spans="2:8" x14ac:dyDescent="0.25">
      <c r="B352" s="41"/>
      <c r="C352" s="41"/>
      <c r="D352" s="41"/>
      <c r="F352" s="35"/>
      <c r="H352" s="42"/>
    </row>
    <row r="353" spans="2:8" x14ac:dyDescent="0.25">
      <c r="B353" s="41"/>
      <c r="C353" s="41"/>
      <c r="D353" s="41"/>
      <c r="F353" s="35"/>
      <c r="H353" s="42"/>
    </row>
    <row r="354" spans="2:8" x14ac:dyDescent="0.25">
      <c r="B354" s="41"/>
      <c r="C354" s="41"/>
      <c r="D354" s="41"/>
      <c r="F354" s="35"/>
      <c r="H354" s="42"/>
    </row>
    <row r="355" spans="2:8" x14ac:dyDescent="0.25">
      <c r="B355" s="41"/>
      <c r="C355" s="41"/>
      <c r="D355" s="41"/>
      <c r="F355" s="35"/>
      <c r="H355" s="42"/>
    </row>
    <row r="356" spans="2:8" x14ac:dyDescent="0.25">
      <c r="B356" s="41"/>
      <c r="C356" s="41"/>
      <c r="D356" s="41"/>
      <c r="F356" s="35"/>
      <c r="H356" s="42"/>
    </row>
    <row r="357" spans="2:8" x14ac:dyDescent="0.25">
      <c r="B357" s="41"/>
      <c r="C357" s="41"/>
      <c r="D357" s="41"/>
      <c r="F357" s="35"/>
      <c r="H357" s="42"/>
    </row>
    <row r="358" spans="2:8" x14ac:dyDescent="0.25">
      <c r="B358" s="41"/>
      <c r="C358" s="41"/>
      <c r="D358" s="41"/>
      <c r="F358" s="35"/>
      <c r="H358" s="42"/>
    </row>
    <row r="359" spans="2:8" x14ac:dyDescent="0.25">
      <c r="B359" s="41"/>
      <c r="C359" s="41"/>
      <c r="D359" s="41"/>
      <c r="F359" s="35"/>
      <c r="H359" s="42"/>
    </row>
    <row r="360" spans="2:8" x14ac:dyDescent="0.25">
      <c r="B360" s="41"/>
      <c r="C360" s="41"/>
      <c r="D360" s="41"/>
      <c r="F360" s="35"/>
      <c r="H360" s="42"/>
    </row>
    <row r="361" spans="2:8" x14ac:dyDescent="0.25">
      <c r="B361" s="41"/>
      <c r="C361" s="41"/>
      <c r="D361" s="41"/>
      <c r="F361" s="35"/>
      <c r="H361" s="42"/>
    </row>
    <row r="362" spans="2:8" x14ac:dyDescent="0.25">
      <c r="B362" s="41"/>
      <c r="C362" s="41"/>
      <c r="D362" s="41"/>
      <c r="F362" s="35"/>
      <c r="H362" s="42"/>
    </row>
    <row r="363" spans="2:8" x14ac:dyDescent="0.25">
      <c r="B363" s="41"/>
      <c r="C363" s="41"/>
      <c r="D363" s="41"/>
      <c r="F363" s="35"/>
      <c r="H363" s="42"/>
    </row>
    <row r="364" spans="2:8" x14ac:dyDescent="0.25">
      <c r="B364" s="41"/>
      <c r="C364" s="41"/>
      <c r="D364" s="41"/>
      <c r="F364" s="35"/>
      <c r="H364" s="42"/>
    </row>
    <row r="365" spans="2:8" x14ac:dyDescent="0.25">
      <c r="B365" s="41"/>
      <c r="C365" s="41"/>
      <c r="D365" s="41"/>
      <c r="F365" s="35"/>
      <c r="H365" s="42"/>
    </row>
    <row r="366" spans="2:8" x14ac:dyDescent="0.25">
      <c r="B366" s="41"/>
      <c r="C366" s="41"/>
      <c r="D366" s="41"/>
      <c r="F366" s="35"/>
      <c r="H366" s="42"/>
    </row>
    <row r="367" spans="2:8" x14ac:dyDescent="0.25">
      <c r="B367" s="41"/>
      <c r="C367" s="41"/>
      <c r="D367" s="41"/>
      <c r="F367" s="35"/>
      <c r="H367" s="42"/>
    </row>
    <row r="368" spans="2:8" x14ac:dyDescent="0.25">
      <c r="B368" s="41"/>
      <c r="C368" s="41"/>
      <c r="D368" s="41"/>
      <c r="F368" s="35"/>
      <c r="H368" s="42"/>
    </row>
    <row r="369" spans="2:8" x14ac:dyDescent="0.25">
      <c r="B369" s="41"/>
      <c r="C369" s="41"/>
      <c r="D369" s="41"/>
      <c r="F369" s="35"/>
      <c r="H369" s="42"/>
    </row>
    <row r="370" spans="2:8" x14ac:dyDescent="0.25">
      <c r="B370" s="41"/>
      <c r="C370" s="41"/>
      <c r="D370" s="41"/>
      <c r="F370" s="35"/>
      <c r="H370" s="42"/>
    </row>
    <row r="371" spans="2:8" x14ac:dyDescent="0.25">
      <c r="B371" s="41"/>
      <c r="C371" s="41"/>
      <c r="D371" s="41"/>
      <c r="F371" s="35"/>
      <c r="H371" s="42"/>
    </row>
    <row r="372" spans="2:8" x14ac:dyDescent="0.25">
      <c r="B372" s="41"/>
      <c r="C372" s="41"/>
      <c r="D372" s="41"/>
      <c r="F372" s="35"/>
      <c r="H372" s="42"/>
    </row>
    <row r="373" spans="2:8" x14ac:dyDescent="0.25">
      <c r="B373" s="41"/>
      <c r="C373" s="41"/>
      <c r="D373" s="41"/>
      <c r="F373" s="35"/>
      <c r="H373" s="42"/>
    </row>
    <row r="374" spans="2:8" x14ac:dyDescent="0.25">
      <c r="B374" s="41"/>
      <c r="C374" s="41"/>
      <c r="D374" s="41"/>
      <c r="F374" s="35"/>
      <c r="H374" s="42"/>
    </row>
    <row r="375" spans="2:8" x14ac:dyDescent="0.25">
      <c r="B375" s="41"/>
      <c r="C375" s="41"/>
      <c r="D375" s="41"/>
      <c r="F375" s="35"/>
      <c r="H375" s="42"/>
    </row>
    <row r="376" spans="2:8" x14ac:dyDescent="0.25">
      <c r="B376" s="41"/>
      <c r="C376" s="41"/>
      <c r="D376" s="41"/>
      <c r="F376" s="35"/>
      <c r="H376" s="42"/>
    </row>
    <row r="377" spans="2:8" x14ac:dyDescent="0.25">
      <c r="B377" s="41"/>
      <c r="C377" s="41"/>
      <c r="D377" s="41"/>
      <c r="F377" s="35"/>
      <c r="H377" s="42"/>
    </row>
    <row r="378" spans="2:8" x14ac:dyDescent="0.25">
      <c r="B378" s="41"/>
      <c r="C378" s="41"/>
      <c r="D378" s="41"/>
      <c r="F378" s="35"/>
      <c r="H378" s="42"/>
    </row>
    <row r="379" spans="2:8" x14ac:dyDescent="0.25">
      <c r="B379" s="41"/>
      <c r="C379" s="41"/>
      <c r="D379" s="41"/>
      <c r="F379" s="35"/>
      <c r="H379" s="42"/>
    </row>
    <row r="380" spans="2:8" x14ac:dyDescent="0.25">
      <c r="B380" s="41"/>
      <c r="C380" s="41"/>
      <c r="D380" s="41"/>
      <c r="F380" s="35"/>
      <c r="H380" s="42"/>
    </row>
    <row r="381" spans="2:8" x14ac:dyDescent="0.25">
      <c r="B381" s="41"/>
      <c r="C381" s="41"/>
      <c r="D381" s="41"/>
      <c r="F381" s="35"/>
      <c r="H381" s="42"/>
    </row>
    <row r="382" spans="2:8" x14ac:dyDescent="0.25">
      <c r="B382" s="41"/>
      <c r="C382" s="41"/>
      <c r="D382" s="41"/>
      <c r="F382" s="35"/>
      <c r="H382" s="42"/>
    </row>
    <row r="383" spans="2:8" x14ac:dyDescent="0.25">
      <c r="B383" s="41"/>
      <c r="C383" s="41"/>
      <c r="D383" s="41"/>
      <c r="F383" s="35"/>
      <c r="H383" s="42"/>
    </row>
    <row r="384" spans="2:8" x14ac:dyDescent="0.25">
      <c r="B384" s="41"/>
      <c r="C384" s="41"/>
      <c r="D384" s="41"/>
      <c r="F384" s="35"/>
      <c r="H384" s="42"/>
    </row>
    <row r="385" spans="2:8" x14ac:dyDescent="0.25">
      <c r="B385" s="41"/>
      <c r="C385" s="41"/>
      <c r="D385" s="41"/>
      <c r="F385" s="35"/>
      <c r="H385" s="42"/>
    </row>
    <row r="386" spans="2:8" x14ac:dyDescent="0.25">
      <c r="B386" s="41"/>
      <c r="C386" s="41"/>
      <c r="D386" s="41"/>
      <c r="F386" s="35"/>
      <c r="H386" s="42"/>
    </row>
    <row r="387" spans="2:8" x14ac:dyDescent="0.25">
      <c r="B387" s="41"/>
      <c r="C387" s="41"/>
      <c r="D387" s="41"/>
      <c r="F387" s="35"/>
      <c r="H387" s="42"/>
    </row>
    <row r="388" spans="2:8" x14ac:dyDescent="0.25">
      <c r="B388" s="41"/>
      <c r="C388" s="41"/>
      <c r="D388" s="41"/>
      <c r="F388" s="35"/>
      <c r="H388" s="42"/>
    </row>
    <row r="389" spans="2:8" x14ac:dyDescent="0.25">
      <c r="B389" s="41"/>
      <c r="C389" s="41"/>
      <c r="D389" s="41"/>
      <c r="F389" s="35"/>
      <c r="H389" s="42"/>
    </row>
    <row r="390" spans="2:8" x14ac:dyDescent="0.25">
      <c r="B390" s="41"/>
      <c r="C390" s="41"/>
      <c r="D390" s="41"/>
      <c r="F390" s="35"/>
      <c r="H390" s="42"/>
    </row>
    <row r="391" spans="2:8" x14ac:dyDescent="0.25">
      <c r="B391" s="41"/>
      <c r="C391" s="41"/>
      <c r="D391" s="41"/>
      <c r="F391" s="35"/>
      <c r="H391" s="42"/>
    </row>
    <row r="392" spans="2:8" x14ac:dyDescent="0.25">
      <c r="B392" s="41"/>
      <c r="C392" s="41"/>
      <c r="D392" s="41"/>
      <c r="F392" s="35"/>
      <c r="H392" s="42"/>
    </row>
    <row r="393" spans="2:8" x14ac:dyDescent="0.25">
      <c r="B393" s="41"/>
      <c r="C393" s="41"/>
      <c r="D393" s="41"/>
      <c r="F393" s="35"/>
      <c r="H393" s="42"/>
    </row>
    <row r="394" spans="2:8" x14ac:dyDescent="0.25">
      <c r="B394" s="41"/>
      <c r="C394" s="41"/>
      <c r="D394" s="41"/>
      <c r="F394" s="35"/>
      <c r="H394" s="42"/>
    </row>
    <row r="395" spans="2:8" x14ac:dyDescent="0.25">
      <c r="B395" s="41"/>
      <c r="C395" s="41"/>
      <c r="D395" s="41"/>
      <c r="F395" s="35"/>
      <c r="H395" s="42"/>
    </row>
    <row r="396" spans="2:8" x14ac:dyDescent="0.25">
      <c r="B396" s="41"/>
      <c r="C396" s="41"/>
      <c r="D396" s="41"/>
      <c r="F396" s="35"/>
      <c r="H396" s="42"/>
    </row>
    <row r="397" spans="2:8" x14ac:dyDescent="0.25">
      <c r="B397" s="41"/>
      <c r="C397" s="41"/>
      <c r="D397" s="41"/>
      <c r="F397" s="35"/>
      <c r="H397" s="42"/>
    </row>
    <row r="398" spans="2:8" x14ac:dyDescent="0.25">
      <c r="B398" s="41"/>
      <c r="C398" s="41"/>
      <c r="D398" s="41"/>
      <c r="F398" s="35"/>
      <c r="H398" s="42"/>
    </row>
    <row r="399" spans="2:8" x14ac:dyDescent="0.25">
      <c r="B399" s="41"/>
      <c r="C399" s="41"/>
      <c r="D399" s="41"/>
      <c r="F399" s="35"/>
      <c r="H399" s="42"/>
    </row>
    <row r="400" spans="2:8" x14ac:dyDescent="0.25">
      <c r="B400" s="41"/>
      <c r="C400" s="41"/>
      <c r="D400" s="41"/>
      <c r="F400" s="35"/>
      <c r="H400" s="42"/>
    </row>
    <row r="401" spans="2:8" x14ac:dyDescent="0.25">
      <c r="B401" s="41"/>
      <c r="C401" s="41"/>
      <c r="D401" s="41"/>
      <c r="F401" s="35"/>
      <c r="H401" s="42"/>
    </row>
    <row r="402" spans="2:8" x14ac:dyDescent="0.25">
      <c r="B402" s="41"/>
      <c r="C402" s="41"/>
      <c r="D402" s="41"/>
      <c r="F402" s="35"/>
      <c r="H402" s="42"/>
    </row>
    <row r="403" spans="2:8" x14ac:dyDescent="0.25">
      <c r="B403" s="41"/>
      <c r="C403" s="41"/>
      <c r="D403" s="41"/>
      <c r="F403" s="35"/>
      <c r="H403" s="42"/>
    </row>
    <row r="404" spans="2:8" x14ac:dyDescent="0.25">
      <c r="B404" s="41"/>
      <c r="C404" s="41"/>
      <c r="D404" s="41"/>
      <c r="F404" s="35"/>
      <c r="H404" s="42"/>
    </row>
    <row r="405" spans="2:8" x14ac:dyDescent="0.25">
      <c r="B405" s="41"/>
      <c r="C405" s="41"/>
      <c r="D405" s="41"/>
      <c r="F405" s="35"/>
      <c r="H405" s="42"/>
    </row>
    <row r="406" spans="2:8" x14ac:dyDescent="0.25">
      <c r="B406" s="41"/>
      <c r="C406" s="41"/>
      <c r="D406" s="41"/>
      <c r="F406" s="35"/>
      <c r="H406" s="42"/>
    </row>
    <row r="407" spans="2:8" x14ac:dyDescent="0.25">
      <c r="B407" s="41"/>
      <c r="C407" s="41"/>
      <c r="D407" s="41"/>
      <c r="F407" s="35"/>
      <c r="H407" s="42"/>
    </row>
    <row r="408" spans="2:8" x14ac:dyDescent="0.25">
      <c r="B408" s="41"/>
      <c r="C408" s="41"/>
      <c r="D408" s="41"/>
      <c r="F408" s="35"/>
      <c r="H408" s="42"/>
    </row>
    <row r="409" spans="2:8" x14ac:dyDescent="0.25">
      <c r="B409" s="41"/>
      <c r="C409" s="41"/>
      <c r="D409" s="41"/>
      <c r="F409" s="35"/>
      <c r="H409" s="42"/>
    </row>
    <row r="410" spans="2:8" x14ac:dyDescent="0.25">
      <c r="B410" s="41"/>
      <c r="C410" s="41"/>
      <c r="D410" s="41"/>
      <c r="F410" s="35"/>
      <c r="H410" s="42"/>
    </row>
    <row r="411" spans="2:8" x14ac:dyDescent="0.25">
      <c r="B411" s="41"/>
      <c r="C411" s="41"/>
      <c r="D411" s="41"/>
      <c r="F411" s="35"/>
      <c r="H411" s="42"/>
    </row>
    <row r="412" spans="2:8" x14ac:dyDescent="0.25">
      <c r="B412" s="41"/>
      <c r="C412" s="41"/>
      <c r="D412" s="41"/>
      <c r="F412" s="35"/>
      <c r="H412" s="42"/>
    </row>
    <row r="413" spans="2:8" x14ac:dyDescent="0.25">
      <c r="B413" s="41"/>
      <c r="C413" s="41"/>
      <c r="D413" s="41"/>
      <c r="F413" s="35"/>
      <c r="H413" s="42"/>
    </row>
    <row r="414" spans="2:8" x14ac:dyDescent="0.25">
      <c r="B414" s="41"/>
      <c r="C414" s="41"/>
      <c r="D414" s="41"/>
      <c r="F414" s="35"/>
      <c r="H414" s="42"/>
    </row>
    <row r="415" spans="2:8" x14ac:dyDescent="0.25">
      <c r="B415" s="41"/>
      <c r="C415" s="41"/>
      <c r="D415" s="41"/>
      <c r="F415" s="35"/>
      <c r="H415" s="42"/>
    </row>
    <row r="416" spans="2:8" x14ac:dyDescent="0.25">
      <c r="B416" s="41"/>
      <c r="C416" s="41"/>
      <c r="D416" s="41"/>
      <c r="F416" s="35"/>
      <c r="H416" s="42"/>
    </row>
    <row r="417" spans="2:8" x14ac:dyDescent="0.25">
      <c r="B417" s="41"/>
      <c r="C417" s="41"/>
      <c r="D417" s="41"/>
      <c r="F417" s="35"/>
      <c r="H417" s="42"/>
    </row>
    <row r="418" spans="2:8" x14ac:dyDescent="0.25">
      <c r="B418" s="41"/>
      <c r="C418" s="41"/>
      <c r="D418" s="41"/>
      <c r="F418" s="35"/>
      <c r="H418" s="42"/>
    </row>
    <row r="419" spans="2:8" x14ac:dyDescent="0.25">
      <c r="B419" s="41"/>
      <c r="C419" s="41"/>
      <c r="D419" s="41"/>
      <c r="F419" s="35"/>
      <c r="H419" s="42"/>
    </row>
    <row r="420" spans="2:8" x14ac:dyDescent="0.25">
      <c r="B420" s="41"/>
      <c r="C420" s="41"/>
      <c r="D420" s="41"/>
      <c r="F420" s="35"/>
      <c r="H420" s="42"/>
    </row>
    <row r="421" spans="2:8" x14ac:dyDescent="0.25">
      <c r="B421" s="41"/>
      <c r="C421" s="41"/>
      <c r="D421" s="41"/>
      <c r="F421" s="35"/>
      <c r="H421" s="42"/>
    </row>
    <row r="422" spans="2:8" x14ac:dyDescent="0.25">
      <c r="B422" s="41"/>
      <c r="C422" s="41"/>
      <c r="D422" s="41"/>
      <c r="F422" s="35"/>
      <c r="H422" s="42"/>
    </row>
    <row r="423" spans="2:8" x14ac:dyDescent="0.25">
      <c r="B423" s="41"/>
      <c r="C423" s="41"/>
      <c r="D423" s="41"/>
      <c r="F423" s="35"/>
      <c r="H423" s="42"/>
    </row>
    <row r="424" spans="2:8" x14ac:dyDescent="0.25">
      <c r="B424" s="41"/>
      <c r="C424" s="41"/>
      <c r="D424" s="41"/>
      <c r="F424" s="35"/>
      <c r="H424" s="42"/>
    </row>
    <row r="425" spans="2:8" x14ac:dyDescent="0.25">
      <c r="B425" s="41"/>
      <c r="C425" s="41"/>
      <c r="D425" s="41"/>
      <c r="F425" s="35"/>
      <c r="H425" s="42"/>
    </row>
    <row r="426" spans="2:8" x14ac:dyDescent="0.25">
      <c r="B426" s="41"/>
      <c r="C426" s="41"/>
      <c r="D426" s="41"/>
      <c r="F426" s="35"/>
      <c r="H426" s="42"/>
    </row>
    <row r="427" spans="2:8" x14ac:dyDescent="0.25">
      <c r="B427" s="41"/>
      <c r="C427" s="41"/>
      <c r="D427" s="41"/>
      <c r="F427" s="35"/>
      <c r="H427" s="42"/>
    </row>
    <row r="428" spans="2:8" x14ac:dyDescent="0.25">
      <c r="B428" s="41"/>
      <c r="C428" s="41"/>
      <c r="D428" s="41"/>
      <c r="F428" s="35"/>
      <c r="H428" s="42"/>
    </row>
    <row r="429" spans="2:8" x14ac:dyDescent="0.25">
      <c r="B429" s="41"/>
      <c r="C429" s="41"/>
      <c r="D429" s="41"/>
      <c r="F429" s="35"/>
      <c r="H429" s="42"/>
    </row>
    <row r="430" spans="2:8" x14ac:dyDescent="0.25">
      <c r="B430" s="41"/>
      <c r="C430" s="41"/>
      <c r="D430" s="41"/>
      <c r="F430" s="35"/>
      <c r="H430" s="42"/>
    </row>
    <row r="431" spans="2:8" x14ac:dyDescent="0.25">
      <c r="B431" s="41"/>
      <c r="C431" s="41"/>
      <c r="D431" s="41"/>
      <c r="F431" s="35"/>
      <c r="H431" s="42"/>
    </row>
    <row r="432" spans="2:8" x14ac:dyDescent="0.25">
      <c r="B432" s="41"/>
      <c r="C432" s="41"/>
      <c r="D432" s="41"/>
      <c r="F432" s="35"/>
      <c r="H432" s="42"/>
    </row>
    <row r="433" spans="2:8" x14ac:dyDescent="0.25">
      <c r="B433" s="41"/>
      <c r="C433" s="41"/>
      <c r="D433" s="41"/>
      <c r="F433" s="35"/>
      <c r="H433" s="42"/>
    </row>
    <row r="434" spans="2:8" x14ac:dyDescent="0.25">
      <c r="B434" s="41"/>
      <c r="C434" s="41"/>
      <c r="D434" s="41"/>
      <c r="F434" s="35"/>
      <c r="H434" s="42"/>
    </row>
    <row r="435" spans="2:8" x14ac:dyDescent="0.25">
      <c r="B435" s="41"/>
      <c r="C435" s="41"/>
      <c r="D435" s="41"/>
      <c r="F435" s="35"/>
      <c r="H435" s="42"/>
    </row>
    <row r="436" spans="2:8" x14ac:dyDescent="0.25">
      <c r="B436" s="41"/>
      <c r="C436" s="41"/>
      <c r="D436" s="41"/>
      <c r="F436" s="35"/>
      <c r="H436" s="42"/>
    </row>
    <row r="437" spans="2:8" x14ac:dyDescent="0.25">
      <c r="B437" s="41"/>
      <c r="C437" s="41"/>
      <c r="D437" s="41"/>
      <c r="F437" s="35"/>
      <c r="H437" s="42"/>
    </row>
    <row r="438" spans="2:8" x14ac:dyDescent="0.25">
      <c r="B438" s="41"/>
      <c r="C438" s="41"/>
      <c r="D438" s="41"/>
      <c r="F438" s="35"/>
      <c r="H438" s="42"/>
    </row>
    <row r="439" spans="2:8" x14ac:dyDescent="0.25">
      <c r="B439" s="41"/>
      <c r="C439" s="41"/>
      <c r="D439" s="41"/>
      <c r="F439" s="35"/>
      <c r="H439" s="42"/>
    </row>
    <row r="440" spans="2:8" x14ac:dyDescent="0.25">
      <c r="B440" s="41"/>
      <c r="C440" s="41"/>
      <c r="D440" s="41"/>
      <c r="F440" s="35"/>
      <c r="H440" s="42"/>
    </row>
    <row r="441" spans="2:8" x14ac:dyDescent="0.25">
      <c r="B441" s="41"/>
      <c r="C441" s="41"/>
      <c r="D441" s="41"/>
      <c r="F441" s="35"/>
      <c r="H441" s="42"/>
    </row>
    <row r="442" spans="2:8" x14ac:dyDescent="0.25">
      <c r="B442" s="41"/>
      <c r="C442" s="41"/>
      <c r="D442" s="41"/>
      <c r="F442" s="35"/>
      <c r="H442" s="42"/>
    </row>
    <row r="443" spans="2:8" x14ac:dyDescent="0.25">
      <c r="B443" s="41"/>
      <c r="C443" s="41"/>
      <c r="D443" s="41"/>
      <c r="F443" s="35"/>
      <c r="H443" s="42"/>
    </row>
    <row r="444" spans="2:8" x14ac:dyDescent="0.25">
      <c r="B444" s="41"/>
      <c r="C444" s="41"/>
      <c r="D444" s="41"/>
      <c r="F444" s="35"/>
      <c r="H444" s="42"/>
    </row>
    <row r="445" spans="2:8" x14ac:dyDescent="0.25">
      <c r="B445" s="41"/>
      <c r="C445" s="41"/>
      <c r="D445" s="41"/>
      <c r="F445" s="35"/>
      <c r="H445" s="42"/>
    </row>
    <row r="446" spans="2:8" x14ac:dyDescent="0.25">
      <c r="B446" s="41"/>
      <c r="C446" s="41"/>
      <c r="D446" s="41"/>
      <c r="F446" s="35"/>
      <c r="H446" s="42"/>
    </row>
    <row r="447" spans="2:8" x14ac:dyDescent="0.25">
      <c r="B447" s="41"/>
      <c r="C447" s="41"/>
      <c r="D447" s="41"/>
      <c r="F447" s="35"/>
      <c r="H447" s="42"/>
    </row>
    <row r="448" spans="2:8" x14ac:dyDescent="0.25">
      <c r="B448" s="41"/>
      <c r="C448" s="41"/>
      <c r="D448" s="41"/>
      <c r="F448" s="35"/>
      <c r="H448" s="42"/>
    </row>
    <row r="449" spans="2:8" x14ac:dyDescent="0.25">
      <c r="B449" s="41"/>
      <c r="C449" s="41"/>
      <c r="D449" s="41"/>
      <c r="F449" s="35"/>
      <c r="H449" s="42"/>
    </row>
    <row r="450" spans="2:8" x14ac:dyDescent="0.25">
      <c r="B450" s="41"/>
      <c r="C450" s="41"/>
      <c r="D450" s="41"/>
      <c r="F450" s="35"/>
      <c r="H450" s="42"/>
    </row>
    <row r="451" spans="2:8" x14ac:dyDescent="0.25">
      <c r="B451" s="41"/>
      <c r="C451" s="41"/>
      <c r="D451" s="41"/>
      <c r="F451" s="35"/>
      <c r="H451" s="42"/>
    </row>
    <row r="452" spans="2:8" x14ac:dyDescent="0.25">
      <c r="B452" s="41"/>
      <c r="C452" s="41"/>
      <c r="D452" s="41"/>
      <c r="F452" s="35"/>
      <c r="H452" s="42"/>
    </row>
    <row r="453" spans="2:8" x14ac:dyDescent="0.25">
      <c r="B453" s="41"/>
      <c r="C453" s="41"/>
      <c r="D453" s="41"/>
      <c r="F453" s="35"/>
      <c r="H453" s="42"/>
    </row>
    <row r="454" spans="2:8" x14ac:dyDescent="0.25">
      <c r="B454" s="41"/>
      <c r="C454" s="41"/>
      <c r="D454" s="41"/>
      <c r="F454" s="35"/>
      <c r="H454" s="42"/>
    </row>
    <row r="455" spans="2:8" x14ac:dyDescent="0.25">
      <c r="B455" s="41"/>
      <c r="C455" s="41"/>
      <c r="D455" s="41"/>
      <c r="F455" s="35"/>
      <c r="H455" s="42"/>
    </row>
    <row r="456" spans="2:8" x14ac:dyDescent="0.25">
      <c r="B456" s="41"/>
      <c r="C456" s="41"/>
      <c r="D456" s="41"/>
      <c r="F456" s="35"/>
      <c r="H456" s="42"/>
    </row>
    <row r="457" spans="2:8" x14ac:dyDescent="0.25">
      <c r="B457" s="41"/>
      <c r="C457" s="41"/>
      <c r="D457" s="41"/>
      <c r="F457" s="35"/>
      <c r="H457" s="42"/>
    </row>
    <row r="458" spans="2:8" x14ac:dyDescent="0.25">
      <c r="B458" s="41"/>
      <c r="C458" s="41"/>
      <c r="D458" s="41"/>
      <c r="F458" s="35"/>
      <c r="H458" s="42"/>
    </row>
    <row r="459" spans="2:8" x14ac:dyDescent="0.25">
      <c r="B459" s="41"/>
      <c r="C459" s="41"/>
      <c r="D459" s="41"/>
      <c r="F459" s="35"/>
      <c r="H459" s="42"/>
    </row>
    <row r="460" spans="2:8" x14ac:dyDescent="0.25">
      <c r="B460" s="41"/>
      <c r="C460" s="41"/>
      <c r="D460" s="41"/>
      <c r="F460" s="35"/>
      <c r="H460" s="42"/>
    </row>
    <row r="461" spans="2:8" x14ac:dyDescent="0.25">
      <c r="B461" s="41"/>
      <c r="C461" s="41"/>
      <c r="D461" s="41"/>
      <c r="F461" s="35"/>
      <c r="H461" s="42"/>
    </row>
    <row r="462" spans="2:8" x14ac:dyDescent="0.25">
      <c r="B462" s="41"/>
      <c r="C462" s="41"/>
      <c r="D462" s="41"/>
      <c r="F462" s="35"/>
      <c r="H462" s="42"/>
    </row>
    <row r="463" spans="2:8" x14ac:dyDescent="0.25">
      <c r="B463" s="41"/>
      <c r="C463" s="41"/>
      <c r="D463" s="41"/>
      <c r="F463" s="35"/>
      <c r="H463" s="42"/>
    </row>
    <row r="464" spans="2:8" x14ac:dyDescent="0.25">
      <c r="B464" s="41"/>
      <c r="C464" s="41"/>
      <c r="D464" s="41"/>
      <c r="F464" s="35"/>
      <c r="H464" s="42"/>
    </row>
    <row r="465" spans="2:8" x14ac:dyDescent="0.25">
      <c r="B465" s="41"/>
      <c r="C465" s="41"/>
      <c r="D465" s="41"/>
      <c r="F465" s="35"/>
      <c r="H465" s="42"/>
    </row>
    <row r="466" spans="2:8" x14ac:dyDescent="0.25">
      <c r="B466" s="41"/>
      <c r="C466" s="41"/>
      <c r="D466" s="41"/>
      <c r="F466" s="35"/>
      <c r="H466" s="42"/>
    </row>
    <row r="467" spans="2:8" x14ac:dyDescent="0.25">
      <c r="B467" s="41"/>
      <c r="C467" s="41"/>
      <c r="D467" s="41"/>
      <c r="F467" s="35"/>
      <c r="H467" s="42"/>
    </row>
    <row r="468" spans="2:8" x14ac:dyDescent="0.25">
      <c r="B468" s="41"/>
      <c r="C468" s="41"/>
      <c r="D468" s="41"/>
      <c r="F468" s="35"/>
      <c r="H468" s="42"/>
    </row>
    <row r="469" spans="2:8" x14ac:dyDescent="0.25">
      <c r="B469" s="41"/>
      <c r="C469" s="41"/>
      <c r="D469" s="41"/>
      <c r="F469" s="35"/>
      <c r="H469" s="42"/>
    </row>
    <row r="470" spans="2:8" x14ac:dyDescent="0.25">
      <c r="B470" s="41"/>
      <c r="C470" s="41"/>
      <c r="D470" s="41"/>
      <c r="F470" s="35"/>
      <c r="H470" s="42"/>
    </row>
    <row r="471" spans="2:8" x14ac:dyDescent="0.25">
      <c r="B471" s="41"/>
      <c r="C471" s="41"/>
      <c r="D471" s="41"/>
      <c r="F471" s="35"/>
      <c r="H471" s="42"/>
    </row>
    <row r="472" spans="2:8" x14ac:dyDescent="0.25">
      <c r="B472" s="41"/>
      <c r="C472" s="41"/>
      <c r="D472" s="41"/>
      <c r="F472" s="35"/>
      <c r="H472" s="42"/>
    </row>
    <row r="473" spans="2:8" x14ac:dyDescent="0.25">
      <c r="B473" s="41"/>
      <c r="C473" s="41"/>
      <c r="D473" s="41"/>
      <c r="F473" s="35"/>
      <c r="H473" s="42"/>
    </row>
    <row r="474" spans="2:8" x14ac:dyDescent="0.25">
      <c r="B474" s="41"/>
      <c r="C474" s="41"/>
      <c r="D474" s="41"/>
      <c r="F474" s="35"/>
      <c r="H474" s="42"/>
    </row>
    <row r="475" spans="2:8" x14ac:dyDescent="0.25">
      <c r="B475" s="41"/>
      <c r="C475" s="41"/>
      <c r="D475" s="41"/>
      <c r="F475" s="35"/>
      <c r="H475" s="42"/>
    </row>
    <row r="476" spans="2:8" x14ac:dyDescent="0.25">
      <c r="B476" s="41"/>
      <c r="C476" s="41"/>
      <c r="D476" s="41"/>
      <c r="F476" s="35"/>
      <c r="H476" s="42"/>
    </row>
    <row r="477" spans="2:8" x14ac:dyDescent="0.25">
      <c r="B477" s="41"/>
      <c r="C477" s="41"/>
      <c r="D477" s="41"/>
      <c r="F477" s="35"/>
      <c r="H477" s="42"/>
    </row>
    <row r="478" spans="2:8" x14ac:dyDescent="0.25">
      <c r="B478" s="41"/>
      <c r="C478" s="41"/>
      <c r="D478" s="41"/>
      <c r="F478" s="35"/>
      <c r="H478" s="42"/>
    </row>
    <row r="479" spans="2:8" x14ac:dyDescent="0.25">
      <c r="B479" s="41"/>
      <c r="C479" s="41"/>
      <c r="D479" s="41"/>
      <c r="F479" s="35"/>
      <c r="H479" s="42"/>
    </row>
    <row r="480" spans="2:8" x14ac:dyDescent="0.25">
      <c r="B480" s="41"/>
      <c r="C480" s="41"/>
      <c r="D480" s="41"/>
      <c r="F480" s="35"/>
      <c r="H480" s="42"/>
    </row>
    <row r="481" spans="2:8" x14ac:dyDescent="0.25">
      <c r="B481" s="41"/>
      <c r="C481" s="41"/>
      <c r="D481" s="41"/>
      <c r="F481" s="35"/>
      <c r="H481" s="42"/>
    </row>
    <row r="482" spans="2:8" x14ac:dyDescent="0.25">
      <c r="B482" s="41"/>
      <c r="C482" s="41"/>
      <c r="D482" s="41"/>
      <c r="F482" s="35"/>
      <c r="H482" s="42"/>
    </row>
    <row r="483" spans="2:8" x14ac:dyDescent="0.25">
      <c r="B483" s="41"/>
      <c r="C483" s="41"/>
      <c r="D483" s="41"/>
      <c r="F483" s="35"/>
      <c r="H483" s="42"/>
    </row>
    <row r="484" spans="2:8" x14ac:dyDescent="0.25">
      <c r="B484" s="41"/>
      <c r="C484" s="41"/>
      <c r="D484" s="41"/>
      <c r="F484" s="35"/>
      <c r="H484" s="42"/>
    </row>
    <row r="485" spans="2:8" x14ac:dyDescent="0.25">
      <c r="B485" s="41"/>
      <c r="C485" s="41"/>
      <c r="D485" s="41"/>
      <c r="F485" s="35"/>
      <c r="H485" s="42"/>
    </row>
    <row r="486" spans="2:8" x14ac:dyDescent="0.25">
      <c r="B486" s="41"/>
      <c r="C486" s="41"/>
      <c r="D486" s="41"/>
      <c r="F486" s="35"/>
      <c r="H486" s="42"/>
    </row>
    <row r="487" spans="2:8" x14ac:dyDescent="0.25">
      <c r="B487" s="41"/>
      <c r="C487" s="41"/>
      <c r="D487" s="41"/>
      <c r="F487" s="35"/>
      <c r="H487" s="42"/>
    </row>
    <row r="488" spans="2:8" x14ac:dyDescent="0.25">
      <c r="B488" s="41"/>
      <c r="C488" s="41"/>
      <c r="D488" s="41"/>
      <c r="F488" s="35"/>
      <c r="H488" s="42"/>
    </row>
    <row r="489" spans="2:8" x14ac:dyDescent="0.25">
      <c r="B489" s="41"/>
      <c r="C489" s="41"/>
      <c r="D489" s="41"/>
      <c r="F489" s="35"/>
      <c r="H489" s="42"/>
    </row>
    <row r="490" spans="2:8" x14ac:dyDescent="0.25">
      <c r="B490" s="41"/>
      <c r="C490" s="41"/>
      <c r="D490" s="41"/>
      <c r="F490" s="35"/>
      <c r="H490" s="42"/>
    </row>
    <row r="491" spans="2:8" x14ac:dyDescent="0.25">
      <c r="B491" s="41"/>
      <c r="C491" s="41"/>
      <c r="D491" s="41"/>
      <c r="F491" s="35"/>
      <c r="H491" s="42"/>
    </row>
    <row r="492" spans="2:8" x14ac:dyDescent="0.25">
      <c r="B492" s="41"/>
      <c r="C492" s="41"/>
      <c r="D492" s="41"/>
      <c r="F492" s="35"/>
      <c r="H492" s="42"/>
    </row>
    <row r="493" spans="2:8" x14ac:dyDescent="0.25">
      <c r="B493" s="41"/>
      <c r="C493" s="41"/>
      <c r="D493" s="41"/>
      <c r="F493" s="35"/>
      <c r="H493" s="42"/>
    </row>
    <row r="494" spans="2:8" x14ac:dyDescent="0.25">
      <c r="B494" s="41"/>
      <c r="C494" s="41"/>
      <c r="D494" s="41"/>
      <c r="F494" s="35"/>
      <c r="H494" s="42"/>
    </row>
    <row r="495" spans="2:8" x14ac:dyDescent="0.25">
      <c r="B495" s="41"/>
      <c r="C495" s="41"/>
      <c r="D495" s="41"/>
      <c r="F495" s="35"/>
      <c r="H495" s="42"/>
    </row>
    <row r="496" spans="2:8" x14ac:dyDescent="0.25">
      <c r="B496" s="41"/>
      <c r="C496" s="41"/>
      <c r="D496" s="41"/>
      <c r="F496" s="35"/>
      <c r="H496" s="42"/>
    </row>
    <row r="497" spans="2:8" x14ac:dyDescent="0.25">
      <c r="B497" s="41"/>
      <c r="C497" s="41"/>
      <c r="D497" s="41"/>
      <c r="F497" s="35"/>
      <c r="H497" s="42"/>
    </row>
    <row r="498" spans="2:8" x14ac:dyDescent="0.25">
      <c r="B498" s="41"/>
      <c r="C498" s="41"/>
      <c r="D498" s="41"/>
      <c r="F498" s="35"/>
      <c r="H498" s="42"/>
    </row>
    <row r="499" spans="2:8" x14ac:dyDescent="0.25">
      <c r="B499" s="41"/>
      <c r="C499" s="41"/>
      <c r="D499" s="41"/>
      <c r="F499" s="35"/>
      <c r="H499" s="42"/>
    </row>
    <row r="500" spans="2:8" x14ac:dyDescent="0.25">
      <c r="B500" s="41"/>
      <c r="C500" s="41"/>
      <c r="D500" s="41"/>
      <c r="F500" s="35"/>
      <c r="H500" s="42"/>
    </row>
    <row r="501" spans="2:8" x14ac:dyDescent="0.25">
      <c r="B501" s="41"/>
      <c r="C501" s="41"/>
      <c r="D501" s="41"/>
      <c r="F501" s="35"/>
      <c r="H501" s="42"/>
    </row>
    <row r="502" spans="2:8" x14ac:dyDescent="0.25">
      <c r="B502" s="41"/>
      <c r="C502" s="41"/>
      <c r="D502" s="41"/>
      <c r="F502" s="35"/>
      <c r="H502" s="42"/>
    </row>
    <row r="503" spans="2:8" x14ac:dyDescent="0.25">
      <c r="B503" s="41"/>
      <c r="C503" s="41"/>
      <c r="D503" s="41"/>
      <c r="F503" s="35"/>
      <c r="H503" s="42"/>
    </row>
    <row r="504" spans="2:8" x14ac:dyDescent="0.25">
      <c r="B504" s="41"/>
      <c r="C504" s="41"/>
      <c r="D504" s="41"/>
      <c r="F504" s="35"/>
      <c r="H504" s="42"/>
    </row>
    <row r="505" spans="2:8" x14ac:dyDescent="0.25">
      <c r="B505" s="41"/>
      <c r="C505" s="41"/>
      <c r="D505" s="41"/>
      <c r="F505" s="35"/>
      <c r="H505" s="42"/>
    </row>
    <row r="506" spans="2:8" x14ac:dyDescent="0.25">
      <c r="B506" s="41"/>
      <c r="C506" s="41"/>
      <c r="D506" s="41"/>
      <c r="F506" s="35"/>
      <c r="H506" s="42"/>
    </row>
    <row r="507" spans="2:8" x14ac:dyDescent="0.25">
      <c r="B507" s="41"/>
      <c r="C507" s="41"/>
      <c r="D507" s="41"/>
      <c r="F507" s="35"/>
      <c r="H507" s="42"/>
    </row>
    <row r="508" spans="2:8" x14ac:dyDescent="0.25">
      <c r="B508" s="41"/>
      <c r="C508" s="41"/>
      <c r="D508" s="41"/>
      <c r="F508" s="35"/>
      <c r="H508" s="42"/>
    </row>
    <row r="509" spans="2:8" x14ac:dyDescent="0.25">
      <c r="B509" s="41"/>
      <c r="C509" s="41"/>
      <c r="D509" s="41"/>
      <c r="F509" s="35"/>
      <c r="H509" s="42"/>
    </row>
    <row r="510" spans="2:8" x14ac:dyDescent="0.25">
      <c r="B510" s="41"/>
      <c r="C510" s="41"/>
      <c r="D510" s="41"/>
      <c r="F510" s="35"/>
      <c r="H510" s="42"/>
    </row>
    <row r="511" spans="2:8" x14ac:dyDescent="0.25">
      <c r="B511" s="41"/>
      <c r="C511" s="41"/>
      <c r="D511" s="41"/>
      <c r="F511" s="35"/>
      <c r="H511" s="42"/>
    </row>
    <row r="512" spans="2:8" x14ac:dyDescent="0.25">
      <c r="B512" s="41"/>
      <c r="C512" s="41"/>
      <c r="D512" s="41"/>
      <c r="F512" s="35"/>
      <c r="H512" s="42"/>
    </row>
    <row r="513" spans="2:8" x14ac:dyDescent="0.25">
      <c r="B513" s="41"/>
      <c r="C513" s="41"/>
      <c r="D513" s="41"/>
      <c r="F513" s="35"/>
      <c r="H513" s="42"/>
    </row>
    <row r="514" spans="2:8" x14ac:dyDescent="0.25">
      <c r="B514" s="41"/>
      <c r="C514" s="41"/>
      <c r="D514" s="41"/>
      <c r="F514" s="35"/>
      <c r="H514" s="42"/>
    </row>
    <row r="515" spans="2:8" x14ac:dyDescent="0.25">
      <c r="B515" s="41"/>
      <c r="C515" s="41"/>
      <c r="D515" s="41"/>
      <c r="F515" s="35"/>
      <c r="H515" s="42"/>
    </row>
    <row r="516" spans="2:8" x14ac:dyDescent="0.25">
      <c r="B516" s="41"/>
      <c r="C516" s="41"/>
      <c r="D516" s="41"/>
      <c r="F516" s="35"/>
      <c r="H516" s="42"/>
    </row>
    <row r="517" spans="2:8" x14ac:dyDescent="0.25">
      <c r="B517" s="41"/>
      <c r="C517" s="41"/>
      <c r="D517" s="41"/>
      <c r="F517" s="35"/>
      <c r="H517" s="42"/>
    </row>
    <row r="518" spans="2:8" x14ac:dyDescent="0.25">
      <c r="B518" s="41"/>
      <c r="C518" s="41"/>
      <c r="D518" s="41"/>
      <c r="F518" s="35"/>
      <c r="H518" s="42"/>
    </row>
    <row r="519" spans="2:8" x14ac:dyDescent="0.25">
      <c r="B519" s="41"/>
      <c r="C519" s="41"/>
      <c r="D519" s="41"/>
      <c r="F519" s="35"/>
      <c r="H519" s="42"/>
    </row>
    <row r="520" spans="2:8" x14ac:dyDescent="0.25">
      <c r="B520" s="41"/>
      <c r="C520" s="41"/>
      <c r="D520" s="41"/>
      <c r="F520" s="35"/>
      <c r="H520" s="42"/>
    </row>
    <row r="521" spans="2:8" x14ac:dyDescent="0.25">
      <c r="B521" s="41"/>
      <c r="C521" s="41"/>
      <c r="D521" s="41"/>
      <c r="F521" s="35"/>
      <c r="H521" s="42"/>
    </row>
    <row r="522" spans="2:8" x14ac:dyDescent="0.25">
      <c r="B522" s="41"/>
      <c r="C522" s="41"/>
      <c r="D522" s="41"/>
      <c r="F522" s="35"/>
      <c r="H522" s="42"/>
    </row>
    <row r="523" spans="2:8" x14ac:dyDescent="0.25">
      <c r="B523" s="41"/>
      <c r="C523" s="41"/>
      <c r="D523" s="41"/>
      <c r="F523" s="35"/>
      <c r="H523" s="42"/>
    </row>
    <row r="524" spans="2:8" x14ac:dyDescent="0.25">
      <c r="B524" s="41"/>
      <c r="C524" s="41"/>
      <c r="D524" s="41"/>
      <c r="F524" s="35"/>
      <c r="H524" s="42"/>
    </row>
    <row r="525" spans="2:8" x14ac:dyDescent="0.25">
      <c r="B525" s="41"/>
      <c r="C525" s="41"/>
      <c r="D525" s="41"/>
      <c r="F525" s="35"/>
      <c r="H525" s="42"/>
    </row>
    <row r="526" spans="2:8" x14ac:dyDescent="0.25">
      <c r="B526" s="41"/>
      <c r="C526" s="41"/>
      <c r="D526" s="41"/>
      <c r="F526" s="35"/>
      <c r="H526" s="42"/>
    </row>
    <row r="527" spans="2:8" x14ac:dyDescent="0.25">
      <c r="B527" s="41"/>
      <c r="C527" s="41"/>
      <c r="D527" s="41"/>
      <c r="F527" s="35"/>
      <c r="H527" s="42"/>
    </row>
    <row r="528" spans="2:8" x14ac:dyDescent="0.25">
      <c r="B528" s="41"/>
      <c r="C528" s="41"/>
      <c r="D528" s="41"/>
      <c r="F528" s="35"/>
      <c r="H528" s="42"/>
    </row>
    <row r="529" spans="2:8" x14ac:dyDescent="0.25">
      <c r="B529" s="41"/>
      <c r="C529" s="41"/>
      <c r="D529" s="41"/>
      <c r="F529" s="35"/>
      <c r="H529" s="42"/>
    </row>
    <row r="530" spans="2:8" x14ac:dyDescent="0.25">
      <c r="B530" s="41"/>
      <c r="C530" s="41"/>
      <c r="D530" s="41"/>
      <c r="F530" s="35"/>
      <c r="H530" s="42"/>
    </row>
    <row r="531" spans="2:8" x14ac:dyDescent="0.25">
      <c r="B531" s="41"/>
      <c r="C531" s="41"/>
      <c r="D531" s="41"/>
      <c r="F531" s="35"/>
      <c r="H531" s="42"/>
    </row>
    <row r="532" spans="2:8" x14ac:dyDescent="0.25">
      <c r="B532" s="41"/>
      <c r="C532" s="41"/>
      <c r="D532" s="41"/>
      <c r="F532" s="35"/>
      <c r="H532" s="42"/>
    </row>
    <row r="533" spans="2:8" x14ac:dyDescent="0.25">
      <c r="B533" s="41"/>
      <c r="C533" s="41"/>
      <c r="D533" s="41"/>
      <c r="F533" s="35"/>
      <c r="H533" s="42"/>
    </row>
    <row r="534" spans="2:8" x14ac:dyDescent="0.25">
      <c r="B534" s="41"/>
      <c r="C534" s="41"/>
      <c r="D534" s="41"/>
      <c r="F534" s="35"/>
      <c r="H534" s="42"/>
    </row>
    <row r="535" spans="2:8" x14ac:dyDescent="0.25">
      <c r="B535" s="41"/>
      <c r="C535" s="41"/>
      <c r="D535" s="41"/>
      <c r="F535" s="35"/>
      <c r="H535" s="42"/>
    </row>
    <row r="536" spans="2:8" x14ac:dyDescent="0.25">
      <c r="B536" s="41"/>
      <c r="C536" s="41"/>
      <c r="D536" s="41"/>
      <c r="F536" s="35"/>
      <c r="H536" s="42"/>
    </row>
    <row r="537" spans="2:8" x14ac:dyDescent="0.25">
      <c r="B537" s="41"/>
      <c r="C537" s="41"/>
      <c r="D537" s="41"/>
      <c r="F537" s="35"/>
      <c r="H537" s="42"/>
    </row>
    <row r="538" spans="2:8" x14ac:dyDescent="0.25">
      <c r="B538" s="41"/>
      <c r="C538" s="41"/>
      <c r="D538" s="41"/>
      <c r="F538" s="35"/>
      <c r="H538" s="42"/>
    </row>
    <row r="539" spans="2:8" x14ac:dyDescent="0.25">
      <c r="B539" s="41"/>
      <c r="C539" s="41"/>
      <c r="D539" s="41"/>
      <c r="F539" s="35"/>
      <c r="H539" s="42"/>
    </row>
    <row r="540" spans="2:8" x14ac:dyDescent="0.25">
      <c r="B540" s="41"/>
      <c r="C540" s="41"/>
      <c r="D540" s="41"/>
      <c r="F540" s="35"/>
      <c r="H540" s="42"/>
    </row>
    <row r="541" spans="2:8" x14ac:dyDescent="0.25">
      <c r="B541" s="41"/>
      <c r="C541" s="41"/>
      <c r="D541" s="41"/>
      <c r="F541" s="35"/>
      <c r="H541" s="42"/>
    </row>
    <row r="542" spans="2:8" x14ac:dyDescent="0.25">
      <c r="B542" s="41"/>
      <c r="C542" s="41"/>
      <c r="D542" s="41"/>
      <c r="F542" s="35"/>
      <c r="H542" s="42"/>
    </row>
    <row r="543" spans="2:8" x14ac:dyDescent="0.25">
      <c r="B543" s="41"/>
      <c r="C543" s="41"/>
      <c r="D543" s="41"/>
      <c r="F543" s="35"/>
      <c r="H543" s="42"/>
    </row>
    <row r="544" spans="2:8" x14ac:dyDescent="0.25">
      <c r="B544" s="41"/>
      <c r="C544" s="41"/>
      <c r="D544" s="41"/>
      <c r="F544" s="35"/>
      <c r="H544" s="42"/>
    </row>
    <row r="545" spans="2:8" x14ac:dyDescent="0.25">
      <c r="B545" s="41"/>
      <c r="C545" s="41"/>
      <c r="D545" s="41"/>
      <c r="F545" s="35"/>
      <c r="H545" s="42"/>
    </row>
    <row r="546" spans="2:8" x14ac:dyDescent="0.25">
      <c r="B546" s="41"/>
      <c r="C546" s="41"/>
      <c r="D546" s="41"/>
      <c r="F546" s="35"/>
      <c r="H546" s="42"/>
    </row>
    <row r="547" spans="2:8" x14ac:dyDescent="0.25">
      <c r="B547" s="41"/>
      <c r="C547" s="41"/>
      <c r="D547" s="41"/>
      <c r="F547" s="35"/>
      <c r="H547" s="42"/>
    </row>
    <row r="548" spans="2:8" x14ac:dyDescent="0.25">
      <c r="B548" s="41"/>
      <c r="C548" s="41"/>
      <c r="D548" s="41"/>
      <c r="F548" s="35"/>
      <c r="H548" s="42"/>
    </row>
    <row r="549" spans="2:8" x14ac:dyDescent="0.25">
      <c r="B549" s="41"/>
      <c r="C549" s="41"/>
      <c r="D549" s="41"/>
      <c r="F549" s="35"/>
      <c r="H549" s="42"/>
    </row>
    <row r="550" spans="2:8" x14ac:dyDescent="0.25">
      <c r="B550" s="41"/>
      <c r="C550" s="41"/>
      <c r="D550" s="41"/>
      <c r="F550" s="35"/>
      <c r="H550" s="42"/>
    </row>
    <row r="551" spans="2:8" x14ac:dyDescent="0.25">
      <c r="B551" s="41"/>
      <c r="C551" s="41"/>
      <c r="D551" s="41"/>
      <c r="F551" s="35"/>
      <c r="H551" s="42"/>
    </row>
    <row r="552" spans="2:8" x14ac:dyDescent="0.25">
      <c r="B552" s="41"/>
      <c r="C552" s="41"/>
      <c r="D552" s="41"/>
      <c r="F552" s="35"/>
      <c r="H552" s="42"/>
    </row>
    <row r="553" spans="2:8" x14ac:dyDescent="0.25">
      <c r="B553" s="41"/>
      <c r="C553" s="41"/>
      <c r="D553" s="41"/>
      <c r="F553" s="35"/>
      <c r="H553" s="42"/>
    </row>
    <row r="554" spans="2:8" x14ac:dyDescent="0.25">
      <c r="B554" s="41"/>
      <c r="C554" s="41"/>
      <c r="D554" s="41"/>
      <c r="F554" s="35"/>
      <c r="H554" s="42"/>
    </row>
    <row r="555" spans="2:8" x14ac:dyDescent="0.25">
      <c r="B555" s="41"/>
      <c r="C555" s="41"/>
      <c r="D555" s="41"/>
      <c r="F555" s="35"/>
      <c r="H555" s="42"/>
    </row>
    <row r="556" spans="2:8" x14ac:dyDescent="0.25">
      <c r="B556" s="41"/>
      <c r="C556" s="41"/>
      <c r="D556" s="41"/>
      <c r="F556" s="35"/>
      <c r="H556" s="42"/>
    </row>
    <row r="557" spans="2:8" x14ac:dyDescent="0.25">
      <c r="B557" s="41"/>
      <c r="C557" s="41"/>
      <c r="D557" s="41"/>
      <c r="F557" s="35"/>
      <c r="H557" s="42"/>
    </row>
    <row r="558" spans="2:8" x14ac:dyDescent="0.25">
      <c r="B558" s="41"/>
      <c r="C558" s="41"/>
      <c r="D558" s="41"/>
      <c r="F558" s="35"/>
      <c r="H558" s="42"/>
    </row>
    <row r="559" spans="2:8" x14ac:dyDescent="0.25">
      <c r="B559" s="41"/>
      <c r="C559" s="41"/>
      <c r="D559" s="41"/>
      <c r="F559" s="35"/>
      <c r="H559" s="42"/>
    </row>
    <row r="560" spans="2:8" x14ac:dyDescent="0.25">
      <c r="B560" s="41"/>
      <c r="C560" s="41"/>
      <c r="D560" s="41"/>
      <c r="F560" s="35"/>
      <c r="H560" s="42"/>
    </row>
    <row r="561" spans="2:8" x14ac:dyDescent="0.25">
      <c r="B561" s="41"/>
      <c r="C561" s="41"/>
      <c r="D561" s="41"/>
      <c r="F561" s="35"/>
      <c r="H561" s="42"/>
    </row>
    <row r="562" spans="2:8" x14ac:dyDescent="0.25">
      <c r="B562" s="41"/>
      <c r="C562" s="41"/>
      <c r="D562" s="41"/>
      <c r="F562" s="35"/>
      <c r="H562" s="42"/>
    </row>
    <row r="563" spans="2:8" x14ac:dyDescent="0.25">
      <c r="B563" s="41"/>
      <c r="C563" s="41"/>
      <c r="D563" s="41"/>
      <c r="F563" s="35"/>
      <c r="H563" s="42"/>
    </row>
    <row r="564" spans="2:8" x14ac:dyDescent="0.25">
      <c r="B564" s="41"/>
      <c r="C564" s="41"/>
      <c r="D564" s="41"/>
      <c r="F564" s="35"/>
      <c r="H564" s="42"/>
    </row>
    <row r="565" spans="2:8" x14ac:dyDescent="0.25">
      <c r="B565" s="41"/>
      <c r="C565" s="41"/>
      <c r="D565" s="41"/>
      <c r="F565" s="35"/>
      <c r="H565" s="42"/>
    </row>
    <row r="566" spans="2:8" x14ac:dyDescent="0.25">
      <c r="B566" s="41"/>
      <c r="C566" s="41"/>
      <c r="D566" s="41"/>
      <c r="F566" s="35"/>
      <c r="H566" s="42"/>
    </row>
    <row r="567" spans="2:8" x14ac:dyDescent="0.25">
      <c r="B567" s="41"/>
      <c r="C567" s="41"/>
      <c r="D567" s="41"/>
      <c r="F567" s="35"/>
      <c r="H567" s="42"/>
    </row>
    <row r="568" spans="2:8" x14ac:dyDescent="0.25">
      <c r="B568" s="41"/>
      <c r="C568" s="41"/>
      <c r="D568" s="41"/>
      <c r="F568" s="35"/>
      <c r="H568" s="42"/>
    </row>
    <row r="569" spans="2:8" x14ac:dyDescent="0.25">
      <c r="B569" s="41"/>
      <c r="C569" s="41"/>
      <c r="D569" s="41"/>
      <c r="F569" s="35"/>
      <c r="H569" s="42"/>
    </row>
    <row r="570" spans="2:8" x14ac:dyDescent="0.25">
      <c r="B570" s="41"/>
      <c r="C570" s="41"/>
      <c r="D570" s="41"/>
      <c r="F570" s="35"/>
      <c r="H570" s="42"/>
    </row>
    <row r="571" spans="2:8" x14ac:dyDescent="0.25">
      <c r="B571" s="41"/>
      <c r="C571" s="41"/>
      <c r="D571" s="41"/>
      <c r="F571" s="35"/>
      <c r="H571" s="42"/>
    </row>
    <row r="572" spans="2:8" x14ac:dyDescent="0.25">
      <c r="B572" s="41"/>
      <c r="C572" s="41"/>
      <c r="D572" s="41"/>
      <c r="F572" s="35"/>
      <c r="H572" s="42"/>
    </row>
    <row r="573" spans="2:8" x14ac:dyDescent="0.25">
      <c r="B573" s="41"/>
      <c r="C573" s="41"/>
      <c r="D573" s="41"/>
      <c r="F573" s="35"/>
      <c r="H573" s="42"/>
    </row>
    <row r="574" spans="2:8" x14ac:dyDescent="0.25">
      <c r="B574" s="41"/>
      <c r="C574" s="41"/>
      <c r="D574" s="41"/>
      <c r="F574" s="35"/>
      <c r="H574" s="42"/>
    </row>
    <row r="575" spans="2:8" x14ac:dyDescent="0.25">
      <c r="B575" s="41"/>
      <c r="C575" s="41"/>
      <c r="D575" s="41"/>
      <c r="F575" s="35"/>
      <c r="H575" s="42"/>
    </row>
    <row r="576" spans="2:8" x14ac:dyDescent="0.25">
      <c r="B576" s="41"/>
      <c r="C576" s="41"/>
      <c r="D576" s="41"/>
      <c r="F576" s="35"/>
      <c r="H576" s="42"/>
    </row>
    <row r="577" spans="2:8" x14ac:dyDescent="0.25">
      <c r="B577" s="41"/>
      <c r="C577" s="41"/>
      <c r="D577" s="41"/>
      <c r="F577" s="35"/>
      <c r="H577" s="42"/>
    </row>
    <row r="578" spans="2:8" x14ac:dyDescent="0.25">
      <c r="B578" s="41"/>
      <c r="C578" s="41"/>
      <c r="D578" s="41"/>
      <c r="F578" s="35"/>
      <c r="H578" s="42"/>
    </row>
    <row r="579" spans="2:8" x14ac:dyDescent="0.25">
      <c r="B579" s="41"/>
      <c r="C579" s="41"/>
      <c r="D579" s="41"/>
      <c r="F579" s="35"/>
      <c r="H579" s="42"/>
    </row>
    <row r="580" spans="2:8" x14ac:dyDescent="0.25">
      <c r="B580" s="41"/>
      <c r="C580" s="41"/>
      <c r="D580" s="41"/>
      <c r="F580" s="35"/>
      <c r="H580" s="42"/>
    </row>
    <row r="581" spans="2:8" x14ac:dyDescent="0.25">
      <c r="B581" s="41"/>
      <c r="C581" s="41"/>
      <c r="D581" s="41"/>
      <c r="F581" s="35"/>
      <c r="H581" s="42"/>
    </row>
    <row r="582" spans="2:8" x14ac:dyDescent="0.25">
      <c r="B582" s="41"/>
      <c r="C582" s="41"/>
      <c r="D582" s="41"/>
      <c r="F582" s="35"/>
      <c r="H582" s="42"/>
    </row>
    <row r="583" spans="2:8" x14ac:dyDescent="0.25">
      <c r="B583" s="41"/>
      <c r="C583" s="41"/>
      <c r="D583" s="41"/>
      <c r="F583" s="35"/>
      <c r="H583" s="42"/>
    </row>
    <row r="584" spans="2:8" x14ac:dyDescent="0.25">
      <c r="B584" s="41"/>
      <c r="C584" s="41"/>
      <c r="D584" s="41"/>
      <c r="F584" s="35"/>
      <c r="H584" s="42"/>
    </row>
    <row r="585" spans="2:8" x14ac:dyDescent="0.25">
      <c r="B585" s="41"/>
      <c r="C585" s="41"/>
      <c r="D585" s="41"/>
      <c r="F585" s="35"/>
      <c r="H585" s="42"/>
    </row>
    <row r="586" spans="2:8" x14ac:dyDescent="0.25">
      <c r="B586" s="41"/>
      <c r="C586" s="41"/>
      <c r="D586" s="41"/>
      <c r="F586" s="35"/>
      <c r="H586" s="42"/>
    </row>
    <row r="587" spans="2:8" x14ac:dyDescent="0.25">
      <c r="B587" s="41"/>
      <c r="C587" s="41"/>
      <c r="D587" s="41"/>
      <c r="F587" s="35"/>
      <c r="H587" s="42"/>
    </row>
    <row r="588" spans="2:8" x14ac:dyDescent="0.25">
      <c r="B588" s="41"/>
      <c r="C588" s="41"/>
      <c r="D588" s="41"/>
      <c r="F588" s="35"/>
      <c r="H588" s="42"/>
    </row>
    <row r="589" spans="2:8" x14ac:dyDescent="0.25">
      <c r="B589" s="41"/>
      <c r="C589" s="41"/>
      <c r="D589" s="41"/>
      <c r="F589" s="35"/>
      <c r="H589" s="42"/>
    </row>
    <row r="590" spans="2:8" x14ac:dyDescent="0.25">
      <c r="B590" s="41"/>
      <c r="C590" s="41"/>
      <c r="D590" s="41"/>
      <c r="F590" s="35"/>
      <c r="H590" s="42"/>
    </row>
    <row r="591" spans="2:8" x14ac:dyDescent="0.25">
      <c r="B591" s="41"/>
      <c r="C591" s="41"/>
      <c r="D591" s="41"/>
      <c r="F591" s="35"/>
      <c r="H591" s="42"/>
    </row>
    <row r="592" spans="2:8" x14ac:dyDescent="0.25">
      <c r="B592" s="41"/>
      <c r="C592" s="41"/>
      <c r="D592" s="41"/>
      <c r="F592" s="35"/>
      <c r="H592" s="42"/>
    </row>
    <row r="593" spans="2:8" x14ac:dyDescent="0.25">
      <c r="B593" s="41"/>
      <c r="C593" s="41"/>
      <c r="D593" s="41"/>
      <c r="F593" s="35"/>
      <c r="H593" s="42"/>
    </row>
    <row r="594" spans="2:8" x14ac:dyDescent="0.25">
      <c r="B594" s="41"/>
      <c r="C594" s="41"/>
      <c r="D594" s="41"/>
      <c r="F594" s="35"/>
      <c r="H594" s="42"/>
    </row>
    <row r="595" spans="2:8" x14ac:dyDescent="0.25">
      <c r="B595" s="41"/>
      <c r="C595" s="41"/>
      <c r="D595" s="41"/>
      <c r="F595" s="35"/>
      <c r="H595" s="42"/>
    </row>
    <row r="596" spans="2:8" x14ac:dyDescent="0.25">
      <c r="B596" s="41"/>
      <c r="C596" s="41"/>
      <c r="D596" s="41"/>
      <c r="F596" s="35"/>
      <c r="H596" s="42"/>
    </row>
    <row r="597" spans="2:8" x14ac:dyDescent="0.25">
      <c r="B597" s="41"/>
      <c r="C597" s="41"/>
      <c r="D597" s="41"/>
      <c r="F597" s="35"/>
      <c r="H597" s="42"/>
    </row>
    <row r="598" spans="2:8" x14ac:dyDescent="0.25">
      <c r="B598" s="41"/>
      <c r="C598" s="41"/>
      <c r="D598" s="41"/>
      <c r="F598" s="35"/>
      <c r="H598" s="42"/>
    </row>
    <row r="599" spans="2:8" x14ac:dyDescent="0.25">
      <c r="B599" s="41"/>
      <c r="C599" s="41"/>
      <c r="D599" s="41"/>
      <c r="F599" s="35"/>
      <c r="H599" s="42"/>
    </row>
    <row r="600" spans="2:8" x14ac:dyDescent="0.25">
      <c r="B600" s="41"/>
      <c r="C600" s="41"/>
      <c r="D600" s="41"/>
      <c r="F600" s="35"/>
      <c r="H600" s="42"/>
    </row>
    <row r="601" spans="2:8" x14ac:dyDescent="0.25">
      <c r="B601" s="41"/>
      <c r="C601" s="41"/>
      <c r="D601" s="41"/>
      <c r="F601" s="35"/>
      <c r="H601" s="42"/>
    </row>
    <row r="602" spans="2:8" x14ac:dyDescent="0.25">
      <c r="B602" s="41"/>
      <c r="C602" s="41"/>
      <c r="D602" s="41"/>
      <c r="F602" s="35"/>
      <c r="H602" s="42"/>
    </row>
    <row r="603" spans="2:8" x14ac:dyDescent="0.25">
      <c r="B603" s="41"/>
      <c r="C603" s="41"/>
      <c r="D603" s="41"/>
      <c r="F603" s="35"/>
      <c r="H603" s="42"/>
    </row>
    <row r="604" spans="2:8" x14ac:dyDescent="0.25">
      <c r="B604" s="41"/>
      <c r="C604" s="41"/>
      <c r="D604" s="41"/>
      <c r="F604" s="35"/>
      <c r="H604" s="42"/>
    </row>
    <row r="605" spans="2:8" x14ac:dyDescent="0.25">
      <c r="B605" s="41"/>
      <c r="C605" s="41"/>
      <c r="D605" s="41"/>
      <c r="F605" s="35"/>
      <c r="H605" s="42"/>
    </row>
    <row r="606" spans="2:8" x14ac:dyDescent="0.25">
      <c r="B606" s="41"/>
      <c r="C606" s="41"/>
      <c r="D606" s="41"/>
      <c r="F606" s="35"/>
      <c r="H606" s="42"/>
    </row>
    <row r="607" spans="2:8" x14ac:dyDescent="0.25">
      <c r="B607" s="41"/>
      <c r="C607" s="41"/>
      <c r="D607" s="41"/>
      <c r="F607" s="35"/>
      <c r="H607" s="42"/>
    </row>
    <row r="608" spans="2:8" x14ac:dyDescent="0.25">
      <c r="B608" s="41"/>
      <c r="C608" s="41"/>
      <c r="D608" s="41"/>
      <c r="F608" s="35"/>
      <c r="H608" s="42"/>
    </row>
    <row r="609" spans="2:8" x14ac:dyDescent="0.25">
      <c r="B609" s="41"/>
      <c r="C609" s="41"/>
      <c r="D609" s="41"/>
      <c r="F609" s="35"/>
      <c r="H609" s="42"/>
    </row>
    <row r="610" spans="2:8" x14ac:dyDescent="0.25">
      <c r="B610" s="41"/>
      <c r="C610" s="41"/>
      <c r="D610" s="41"/>
      <c r="F610" s="35"/>
      <c r="H610" s="42"/>
    </row>
    <row r="611" spans="2:8" x14ac:dyDescent="0.25">
      <c r="B611" s="41"/>
      <c r="C611" s="41"/>
      <c r="D611" s="41"/>
      <c r="F611" s="35"/>
      <c r="H611" s="42"/>
    </row>
    <row r="612" spans="2:8" x14ac:dyDescent="0.25">
      <c r="B612" s="41"/>
      <c r="C612" s="41"/>
      <c r="D612" s="41"/>
      <c r="F612" s="35"/>
      <c r="H612" s="42"/>
    </row>
    <row r="613" spans="2:8" x14ac:dyDescent="0.25">
      <c r="B613" s="41"/>
      <c r="C613" s="41"/>
      <c r="D613" s="41"/>
      <c r="F613" s="35"/>
      <c r="H613" s="42"/>
    </row>
    <row r="614" spans="2:8" x14ac:dyDescent="0.25">
      <c r="B614" s="41"/>
      <c r="C614" s="41"/>
      <c r="D614" s="41"/>
      <c r="F614" s="35"/>
      <c r="H614" s="42"/>
    </row>
    <row r="615" spans="2:8" x14ac:dyDescent="0.25">
      <c r="B615" s="41"/>
      <c r="C615" s="41"/>
      <c r="D615" s="41"/>
      <c r="F615" s="35"/>
      <c r="H615" s="42"/>
    </row>
    <row r="616" spans="2:8" x14ac:dyDescent="0.25">
      <c r="B616" s="41"/>
      <c r="C616" s="41"/>
      <c r="D616" s="41"/>
      <c r="F616" s="35"/>
      <c r="H616" s="42"/>
    </row>
    <row r="617" spans="2:8" x14ac:dyDescent="0.25">
      <c r="B617" s="41"/>
      <c r="C617" s="41"/>
      <c r="D617" s="41"/>
      <c r="F617" s="35"/>
      <c r="H617" s="42"/>
    </row>
    <row r="618" spans="2:8" x14ac:dyDescent="0.25">
      <c r="B618" s="41"/>
      <c r="C618" s="41"/>
      <c r="D618" s="41"/>
      <c r="F618" s="35"/>
      <c r="H618" s="42"/>
    </row>
    <row r="619" spans="2:8" x14ac:dyDescent="0.25">
      <c r="B619" s="41"/>
      <c r="C619" s="41"/>
      <c r="D619" s="41"/>
      <c r="F619" s="35"/>
      <c r="H619" s="42"/>
    </row>
    <row r="620" spans="2:8" x14ac:dyDescent="0.25">
      <c r="B620" s="41"/>
      <c r="C620" s="41"/>
      <c r="D620" s="41"/>
      <c r="F620" s="35"/>
      <c r="H620" s="42"/>
    </row>
    <row r="621" spans="2:8" x14ac:dyDescent="0.25">
      <c r="B621" s="41"/>
      <c r="C621" s="41"/>
      <c r="D621" s="41"/>
      <c r="F621" s="35"/>
      <c r="H621" s="42"/>
    </row>
    <row r="622" spans="2:8" x14ac:dyDescent="0.25">
      <c r="B622" s="41"/>
      <c r="C622" s="41"/>
      <c r="D622" s="41"/>
      <c r="F622" s="35"/>
      <c r="H622" s="42"/>
    </row>
    <row r="623" spans="2:8" x14ac:dyDescent="0.25">
      <c r="B623" s="41"/>
      <c r="C623" s="41"/>
      <c r="D623" s="41"/>
      <c r="F623" s="35"/>
      <c r="H623" s="42"/>
    </row>
    <row r="624" spans="2:8" x14ac:dyDescent="0.25">
      <c r="B624" s="41"/>
      <c r="C624" s="41"/>
      <c r="D624" s="41"/>
      <c r="F624" s="35"/>
      <c r="H624" s="42"/>
    </row>
    <row r="625" spans="2:8" x14ac:dyDescent="0.25">
      <c r="B625" s="41"/>
      <c r="C625" s="41"/>
      <c r="D625" s="41"/>
      <c r="F625" s="35"/>
      <c r="H625" s="42"/>
    </row>
    <row r="626" spans="2:8" x14ac:dyDescent="0.25">
      <c r="B626" s="41"/>
      <c r="C626" s="41"/>
      <c r="D626" s="41"/>
      <c r="F626" s="35"/>
      <c r="H626" s="42"/>
    </row>
    <row r="627" spans="2:8" x14ac:dyDescent="0.25">
      <c r="B627" s="41"/>
      <c r="C627" s="41"/>
      <c r="D627" s="41"/>
      <c r="F627" s="35"/>
      <c r="H627" s="42"/>
    </row>
    <row r="628" spans="2:8" x14ac:dyDescent="0.25">
      <c r="B628" s="41"/>
      <c r="C628" s="41"/>
      <c r="D628" s="41"/>
      <c r="F628" s="35"/>
      <c r="H628" s="42"/>
    </row>
    <row r="629" spans="2:8" x14ac:dyDescent="0.25">
      <c r="B629" s="41"/>
      <c r="C629" s="41"/>
      <c r="D629" s="41"/>
      <c r="F629" s="35"/>
      <c r="H629" s="42"/>
    </row>
    <row r="630" spans="2:8" x14ac:dyDescent="0.25">
      <c r="B630" s="41"/>
      <c r="C630" s="41"/>
      <c r="D630" s="41"/>
      <c r="F630" s="35"/>
      <c r="H630" s="42"/>
    </row>
    <row r="631" spans="2:8" x14ac:dyDescent="0.25">
      <c r="B631" s="41"/>
      <c r="C631" s="41"/>
      <c r="D631" s="41"/>
      <c r="F631" s="35"/>
      <c r="H631" s="42"/>
    </row>
    <row r="632" spans="2:8" x14ac:dyDescent="0.25">
      <c r="B632" s="41"/>
      <c r="C632" s="41"/>
      <c r="D632" s="41"/>
      <c r="F632" s="35"/>
      <c r="H632" s="42"/>
    </row>
    <row r="633" spans="2:8" x14ac:dyDescent="0.25">
      <c r="B633" s="41"/>
      <c r="C633" s="41"/>
      <c r="D633" s="41"/>
      <c r="F633" s="35"/>
      <c r="H633" s="42"/>
    </row>
    <row r="634" spans="2:8" x14ac:dyDescent="0.25">
      <c r="B634" s="41"/>
      <c r="C634" s="41"/>
      <c r="D634" s="41"/>
      <c r="F634" s="35"/>
      <c r="H634" s="42"/>
    </row>
    <row r="635" spans="2:8" x14ac:dyDescent="0.25">
      <c r="B635" s="41"/>
      <c r="C635" s="41"/>
      <c r="D635" s="41"/>
      <c r="F635" s="35"/>
      <c r="H635" s="42"/>
    </row>
    <row r="636" spans="2:8" x14ac:dyDescent="0.25">
      <c r="B636" s="41"/>
      <c r="C636" s="41"/>
      <c r="D636" s="41"/>
      <c r="F636" s="35"/>
      <c r="H636" s="42"/>
    </row>
    <row r="637" spans="2:8" x14ac:dyDescent="0.25">
      <c r="B637" s="41"/>
      <c r="C637" s="41"/>
      <c r="D637" s="41"/>
      <c r="F637" s="35"/>
      <c r="H637" s="42"/>
    </row>
    <row r="638" spans="2:8" x14ac:dyDescent="0.25">
      <c r="B638" s="41"/>
      <c r="C638" s="41"/>
      <c r="D638" s="41"/>
      <c r="F638" s="35"/>
      <c r="H638" s="42"/>
    </row>
    <row r="639" spans="2:8" x14ac:dyDescent="0.25">
      <c r="B639" s="41"/>
      <c r="C639" s="41"/>
      <c r="D639" s="41"/>
      <c r="F639" s="35"/>
      <c r="H639" s="42"/>
    </row>
    <row r="640" spans="2:8" x14ac:dyDescent="0.25">
      <c r="B640" s="41"/>
      <c r="C640" s="41"/>
      <c r="D640" s="41"/>
      <c r="F640" s="35"/>
      <c r="H640" s="42"/>
    </row>
    <row r="641" spans="2:8" x14ac:dyDescent="0.25">
      <c r="B641" s="41"/>
      <c r="C641" s="41"/>
      <c r="D641" s="41"/>
      <c r="F641" s="35"/>
      <c r="H641" s="42"/>
    </row>
    <row r="642" spans="2:8" x14ac:dyDescent="0.25">
      <c r="B642" s="41"/>
      <c r="C642" s="41"/>
      <c r="D642" s="41"/>
      <c r="F642" s="35"/>
      <c r="H642" s="42"/>
    </row>
    <row r="643" spans="2:8" x14ac:dyDescent="0.25">
      <c r="B643" s="41"/>
      <c r="C643" s="41"/>
      <c r="D643" s="41"/>
      <c r="F643" s="35"/>
      <c r="H643" s="42"/>
    </row>
    <row r="644" spans="2:8" x14ac:dyDescent="0.25">
      <c r="B644" s="41"/>
      <c r="C644" s="41"/>
      <c r="D644" s="41"/>
      <c r="F644" s="35"/>
      <c r="H644" s="42"/>
    </row>
    <row r="645" spans="2:8" x14ac:dyDescent="0.25">
      <c r="B645" s="41"/>
      <c r="C645" s="41"/>
      <c r="D645" s="41"/>
      <c r="F645" s="35"/>
      <c r="H645" s="42"/>
    </row>
    <row r="646" spans="2:8" x14ac:dyDescent="0.25">
      <c r="B646" s="41"/>
      <c r="C646" s="41"/>
      <c r="D646" s="41"/>
      <c r="F646" s="35"/>
      <c r="H646" s="42"/>
    </row>
    <row r="647" spans="2:8" x14ac:dyDescent="0.25">
      <c r="B647" s="41"/>
      <c r="C647" s="41"/>
      <c r="D647" s="41"/>
      <c r="F647" s="35"/>
      <c r="H647" s="42"/>
    </row>
    <row r="648" spans="2:8" x14ac:dyDescent="0.25">
      <c r="B648" s="41"/>
      <c r="C648" s="41"/>
      <c r="D648" s="41"/>
      <c r="F648" s="35"/>
      <c r="H648" s="42"/>
    </row>
    <row r="649" spans="2:8" x14ac:dyDescent="0.25">
      <c r="B649" s="41"/>
      <c r="C649" s="41"/>
      <c r="D649" s="41"/>
      <c r="F649" s="35"/>
      <c r="H649" s="42"/>
    </row>
    <row r="650" spans="2:8" x14ac:dyDescent="0.25">
      <c r="B650" s="41"/>
      <c r="C650" s="41"/>
      <c r="D650" s="41"/>
      <c r="F650" s="35"/>
      <c r="H650" s="42"/>
    </row>
    <row r="651" spans="2:8" x14ac:dyDescent="0.25">
      <c r="B651" s="41"/>
      <c r="C651" s="41"/>
      <c r="D651" s="41"/>
      <c r="F651" s="35"/>
      <c r="H651" s="42"/>
    </row>
    <row r="652" spans="2:8" x14ac:dyDescent="0.25">
      <c r="B652" s="41"/>
      <c r="C652" s="41"/>
      <c r="D652" s="41"/>
      <c r="F652" s="35"/>
      <c r="H652" s="42"/>
    </row>
    <row r="653" spans="2:8" x14ac:dyDescent="0.25">
      <c r="B653" s="41"/>
      <c r="C653" s="41"/>
      <c r="D653" s="41"/>
      <c r="F653" s="35"/>
      <c r="H653" s="42"/>
    </row>
    <row r="654" spans="2:8" x14ac:dyDescent="0.25">
      <c r="B654" s="41"/>
      <c r="C654" s="41"/>
      <c r="D654" s="41"/>
      <c r="F654" s="35"/>
      <c r="H654" s="42"/>
    </row>
    <row r="655" spans="2:8" x14ac:dyDescent="0.25">
      <c r="B655" s="41"/>
      <c r="C655" s="41"/>
      <c r="D655" s="41"/>
      <c r="F655" s="35"/>
      <c r="H655" s="42"/>
    </row>
    <row r="656" spans="2:8" x14ac:dyDescent="0.25">
      <c r="B656" s="41"/>
      <c r="C656" s="41"/>
      <c r="D656" s="41"/>
      <c r="F656" s="35"/>
      <c r="H656" s="42"/>
    </row>
    <row r="657" spans="2:8" x14ac:dyDescent="0.25">
      <c r="B657" s="41"/>
      <c r="C657" s="41"/>
      <c r="D657" s="41"/>
      <c r="F657" s="35"/>
      <c r="H657" s="42"/>
    </row>
    <row r="658" spans="2:8" x14ac:dyDescent="0.25">
      <c r="B658" s="41"/>
      <c r="C658" s="41"/>
      <c r="D658" s="41"/>
      <c r="F658" s="35"/>
      <c r="H658" s="42"/>
    </row>
    <row r="659" spans="2:8" x14ac:dyDescent="0.25">
      <c r="B659" s="41"/>
      <c r="C659" s="41"/>
      <c r="D659" s="41"/>
      <c r="F659" s="35"/>
      <c r="H659" s="42"/>
    </row>
    <row r="660" spans="2:8" x14ac:dyDescent="0.25">
      <c r="B660" s="41"/>
      <c r="C660" s="41"/>
      <c r="D660" s="41"/>
      <c r="F660" s="35"/>
      <c r="H660" s="42"/>
    </row>
    <row r="661" spans="2:8" x14ac:dyDescent="0.25">
      <c r="B661" s="41"/>
      <c r="C661" s="41"/>
      <c r="D661" s="41"/>
      <c r="F661" s="35"/>
      <c r="H661" s="42"/>
    </row>
    <row r="662" spans="2:8" x14ac:dyDescent="0.25">
      <c r="B662" s="41"/>
      <c r="C662" s="41"/>
      <c r="D662" s="41"/>
      <c r="F662" s="35"/>
      <c r="H662" s="42"/>
    </row>
    <row r="663" spans="2:8" x14ac:dyDescent="0.25">
      <c r="B663" s="41"/>
      <c r="C663" s="41"/>
      <c r="D663" s="41"/>
      <c r="F663" s="35"/>
      <c r="H663" s="42"/>
    </row>
    <row r="664" spans="2:8" x14ac:dyDescent="0.25">
      <c r="B664" s="41"/>
      <c r="C664" s="41"/>
      <c r="D664" s="41"/>
      <c r="F664" s="35"/>
      <c r="H664" s="42"/>
    </row>
    <row r="665" spans="2:8" x14ac:dyDescent="0.25">
      <c r="B665" s="41"/>
      <c r="C665" s="41"/>
      <c r="D665" s="41"/>
      <c r="F665" s="35"/>
      <c r="H665" s="42"/>
    </row>
    <row r="666" spans="2:8" x14ac:dyDescent="0.25">
      <c r="B666" s="41"/>
      <c r="C666" s="41"/>
      <c r="D666" s="41"/>
      <c r="F666" s="35"/>
      <c r="H666" s="42"/>
    </row>
    <row r="667" spans="2:8" x14ac:dyDescent="0.25">
      <c r="B667" s="41"/>
      <c r="C667" s="41"/>
      <c r="D667" s="41"/>
      <c r="F667" s="35"/>
      <c r="H667" s="42"/>
    </row>
    <row r="668" spans="2:8" x14ac:dyDescent="0.25">
      <c r="B668" s="41"/>
      <c r="C668" s="41"/>
      <c r="D668" s="41"/>
      <c r="F668" s="35"/>
      <c r="H668" s="42"/>
    </row>
    <row r="669" spans="2:8" x14ac:dyDescent="0.25">
      <c r="B669" s="41"/>
      <c r="C669" s="41"/>
      <c r="D669" s="41"/>
      <c r="F669" s="35"/>
      <c r="H669" s="42"/>
    </row>
    <row r="670" spans="2:8" x14ac:dyDescent="0.25">
      <c r="B670" s="41"/>
      <c r="C670" s="41"/>
      <c r="D670" s="41"/>
      <c r="F670" s="35"/>
      <c r="H670" s="42"/>
    </row>
    <row r="671" spans="2:8" x14ac:dyDescent="0.25">
      <c r="B671" s="41"/>
      <c r="C671" s="41"/>
      <c r="D671" s="41"/>
      <c r="F671" s="35"/>
      <c r="H671" s="42"/>
    </row>
    <row r="672" spans="2:8" x14ac:dyDescent="0.25">
      <c r="B672" s="41"/>
      <c r="C672" s="41"/>
      <c r="D672" s="41"/>
      <c r="F672" s="35"/>
      <c r="H672" s="42"/>
    </row>
    <row r="673" spans="2:8" x14ac:dyDescent="0.25">
      <c r="B673" s="41"/>
      <c r="C673" s="41"/>
      <c r="D673" s="41"/>
      <c r="F673" s="35"/>
      <c r="H673" s="42"/>
    </row>
    <row r="674" spans="2:8" x14ac:dyDescent="0.25">
      <c r="B674" s="41"/>
      <c r="C674" s="41"/>
      <c r="D674" s="41"/>
      <c r="F674" s="35"/>
      <c r="H674" s="42"/>
    </row>
    <row r="675" spans="2:8" x14ac:dyDescent="0.25">
      <c r="B675" s="41"/>
      <c r="C675" s="41"/>
      <c r="D675" s="41"/>
      <c r="F675" s="35"/>
      <c r="H675" s="42"/>
    </row>
    <row r="676" spans="2:8" x14ac:dyDescent="0.25">
      <c r="B676" s="41"/>
      <c r="C676" s="41"/>
      <c r="D676" s="41"/>
      <c r="F676" s="35"/>
      <c r="H676" s="42"/>
    </row>
    <row r="677" spans="2:8" x14ac:dyDescent="0.25">
      <c r="B677" s="41"/>
      <c r="C677" s="41"/>
      <c r="D677" s="41"/>
      <c r="F677" s="35"/>
      <c r="H677" s="42"/>
    </row>
    <row r="678" spans="2:8" x14ac:dyDescent="0.25">
      <c r="B678" s="41"/>
      <c r="C678" s="41"/>
      <c r="D678" s="41"/>
      <c r="F678" s="35"/>
      <c r="H678" s="42"/>
    </row>
    <row r="679" spans="2:8" x14ac:dyDescent="0.25">
      <c r="B679" s="41"/>
      <c r="C679" s="41"/>
      <c r="D679" s="41"/>
      <c r="F679" s="35"/>
      <c r="H679" s="42"/>
    </row>
    <row r="680" spans="2:8" x14ac:dyDescent="0.25">
      <c r="B680" s="41"/>
      <c r="C680" s="41"/>
      <c r="D680" s="41"/>
      <c r="F680" s="35"/>
      <c r="H680" s="42"/>
    </row>
    <row r="681" spans="2:8" x14ac:dyDescent="0.25">
      <c r="B681" s="41"/>
      <c r="C681" s="41"/>
      <c r="D681" s="41"/>
      <c r="F681" s="35"/>
      <c r="H681" s="42"/>
    </row>
    <row r="682" spans="2:8" x14ac:dyDescent="0.25">
      <c r="B682" s="41"/>
      <c r="C682" s="41"/>
      <c r="D682" s="41"/>
      <c r="F682" s="35"/>
      <c r="H682" s="42"/>
    </row>
    <row r="683" spans="2:8" x14ac:dyDescent="0.25">
      <c r="B683" s="41"/>
      <c r="C683" s="41"/>
      <c r="D683" s="41"/>
      <c r="F683" s="35"/>
      <c r="H683" s="42"/>
    </row>
    <row r="684" spans="2:8" x14ac:dyDescent="0.25">
      <c r="B684" s="41"/>
      <c r="C684" s="41"/>
      <c r="D684" s="41"/>
      <c r="F684" s="35"/>
      <c r="H684" s="42"/>
    </row>
    <row r="685" spans="2:8" x14ac:dyDescent="0.25">
      <c r="B685" s="41"/>
      <c r="C685" s="41"/>
      <c r="D685" s="41"/>
      <c r="F685" s="35"/>
      <c r="H685" s="42"/>
    </row>
    <row r="686" spans="2:8" x14ac:dyDescent="0.25">
      <c r="B686" s="41"/>
      <c r="C686" s="41"/>
      <c r="D686" s="41"/>
      <c r="F686" s="35"/>
      <c r="H686" s="42"/>
    </row>
    <row r="687" spans="2:8" x14ac:dyDescent="0.25">
      <c r="B687" s="41"/>
      <c r="C687" s="41"/>
      <c r="D687" s="41"/>
      <c r="F687" s="35"/>
      <c r="H687" s="42"/>
    </row>
    <row r="688" spans="2:8" x14ac:dyDescent="0.25">
      <c r="B688" s="41"/>
      <c r="C688" s="41"/>
      <c r="D688" s="41"/>
      <c r="F688" s="35"/>
      <c r="H688" s="42"/>
    </row>
    <row r="689" spans="2:8" x14ac:dyDescent="0.25">
      <c r="B689" s="41"/>
      <c r="C689" s="41"/>
      <c r="D689" s="41"/>
      <c r="F689" s="35"/>
      <c r="H689" s="42"/>
    </row>
    <row r="690" spans="2:8" x14ac:dyDescent="0.25">
      <c r="B690" s="41"/>
      <c r="C690" s="41"/>
      <c r="D690" s="41"/>
      <c r="F690" s="35"/>
      <c r="H690" s="42"/>
    </row>
    <row r="691" spans="2:8" x14ac:dyDescent="0.25">
      <c r="B691" s="41"/>
      <c r="C691" s="41"/>
      <c r="D691" s="41"/>
      <c r="F691" s="35"/>
      <c r="H691" s="42"/>
    </row>
    <row r="692" spans="2:8" x14ac:dyDescent="0.25">
      <c r="B692" s="41"/>
      <c r="C692" s="41"/>
      <c r="D692" s="41"/>
      <c r="F692" s="35"/>
      <c r="H692" s="42"/>
    </row>
    <row r="693" spans="2:8" x14ac:dyDescent="0.25">
      <c r="B693" s="41"/>
      <c r="C693" s="41"/>
      <c r="D693" s="41"/>
      <c r="F693" s="35"/>
      <c r="H693" s="42"/>
    </row>
    <row r="694" spans="2:8" x14ac:dyDescent="0.25">
      <c r="B694" s="41"/>
      <c r="C694" s="41"/>
      <c r="D694" s="41"/>
      <c r="F694" s="35"/>
      <c r="H694" s="42"/>
    </row>
    <row r="695" spans="2:8" x14ac:dyDescent="0.25">
      <c r="B695" s="41"/>
      <c r="C695" s="41"/>
      <c r="D695" s="41"/>
      <c r="F695" s="35"/>
      <c r="H695" s="42"/>
    </row>
    <row r="696" spans="2:8" x14ac:dyDescent="0.25">
      <c r="B696" s="41"/>
      <c r="C696" s="41"/>
      <c r="D696" s="41"/>
      <c r="F696" s="35"/>
      <c r="H696" s="42"/>
    </row>
    <row r="697" spans="2:8" x14ac:dyDescent="0.25">
      <c r="B697" s="41"/>
      <c r="C697" s="41"/>
      <c r="D697" s="41"/>
      <c r="F697" s="35"/>
      <c r="H697" s="42"/>
    </row>
    <row r="698" spans="2:8" x14ac:dyDescent="0.25">
      <c r="B698" s="41"/>
      <c r="C698" s="41"/>
      <c r="D698" s="41"/>
      <c r="F698" s="35"/>
      <c r="H698" s="42"/>
    </row>
    <row r="699" spans="2:8" x14ac:dyDescent="0.25">
      <c r="B699" s="41"/>
      <c r="C699" s="41"/>
      <c r="D699" s="41"/>
      <c r="F699" s="35"/>
      <c r="H699" s="42"/>
    </row>
    <row r="700" spans="2:8" x14ac:dyDescent="0.25">
      <c r="B700" s="41"/>
      <c r="C700" s="41"/>
      <c r="D700" s="41"/>
      <c r="F700" s="35"/>
      <c r="H700" s="42"/>
    </row>
    <row r="701" spans="2:8" x14ac:dyDescent="0.25">
      <c r="B701" s="41"/>
      <c r="C701" s="41"/>
      <c r="D701" s="41"/>
      <c r="F701" s="35"/>
      <c r="H701" s="42"/>
    </row>
    <row r="702" spans="2:8" x14ac:dyDescent="0.25">
      <c r="B702" s="41"/>
      <c r="C702" s="41"/>
      <c r="D702" s="41"/>
      <c r="F702" s="35"/>
      <c r="H702" s="42"/>
    </row>
    <row r="703" spans="2:8" x14ac:dyDescent="0.25">
      <c r="B703" s="41"/>
      <c r="C703" s="41"/>
      <c r="D703" s="41"/>
      <c r="F703" s="35"/>
      <c r="H703" s="42"/>
    </row>
    <row r="704" spans="2:8" x14ac:dyDescent="0.25">
      <c r="B704" s="41"/>
      <c r="C704" s="41"/>
      <c r="D704" s="41"/>
      <c r="F704" s="35"/>
      <c r="H704" s="42"/>
    </row>
    <row r="705" spans="2:8" x14ac:dyDescent="0.25">
      <c r="B705" s="41"/>
      <c r="C705" s="41"/>
      <c r="D705" s="41"/>
      <c r="F705" s="35"/>
      <c r="H705" s="42"/>
    </row>
    <row r="706" spans="2:8" x14ac:dyDescent="0.25">
      <c r="B706" s="41"/>
      <c r="C706" s="41"/>
      <c r="D706" s="41"/>
      <c r="F706" s="35"/>
      <c r="H706" s="42"/>
    </row>
    <row r="707" spans="2:8" x14ac:dyDescent="0.25">
      <c r="B707" s="41"/>
      <c r="C707" s="41"/>
      <c r="D707" s="41"/>
      <c r="F707" s="35"/>
      <c r="H707" s="42"/>
    </row>
    <row r="708" spans="2:8" x14ac:dyDescent="0.25">
      <c r="B708" s="41"/>
      <c r="C708" s="41"/>
      <c r="D708" s="41"/>
      <c r="F708" s="35"/>
      <c r="H708" s="42"/>
    </row>
    <row r="709" spans="2:8" x14ac:dyDescent="0.25">
      <c r="B709" s="41"/>
      <c r="C709" s="41"/>
      <c r="D709" s="41"/>
      <c r="F709" s="35"/>
      <c r="H709" s="42"/>
    </row>
    <row r="710" spans="2:8" x14ac:dyDescent="0.25">
      <c r="B710" s="41"/>
      <c r="C710" s="41"/>
      <c r="D710" s="41"/>
      <c r="F710" s="35"/>
      <c r="H710" s="42"/>
    </row>
    <row r="711" spans="2:8" x14ac:dyDescent="0.25">
      <c r="B711" s="41"/>
      <c r="C711" s="41"/>
      <c r="D711" s="41"/>
      <c r="F711" s="35"/>
      <c r="H711" s="42"/>
    </row>
    <row r="712" spans="2:8" x14ac:dyDescent="0.25">
      <c r="B712" s="41"/>
      <c r="C712" s="41"/>
      <c r="D712" s="41"/>
      <c r="F712" s="35"/>
      <c r="H712" s="42"/>
    </row>
    <row r="713" spans="2:8" x14ac:dyDescent="0.25">
      <c r="B713" s="41"/>
      <c r="C713" s="41"/>
      <c r="D713" s="41"/>
      <c r="F713" s="35"/>
      <c r="H713" s="42"/>
    </row>
    <row r="714" spans="2:8" x14ac:dyDescent="0.25">
      <c r="B714" s="41"/>
      <c r="C714" s="41"/>
      <c r="D714" s="41"/>
      <c r="F714" s="35"/>
      <c r="H714" s="42"/>
    </row>
    <row r="715" spans="2:8" x14ac:dyDescent="0.25">
      <c r="B715" s="41"/>
      <c r="C715" s="41"/>
      <c r="D715" s="41"/>
      <c r="F715" s="35"/>
      <c r="H715" s="42"/>
    </row>
    <row r="716" spans="2:8" x14ac:dyDescent="0.25">
      <c r="B716" s="41"/>
      <c r="C716" s="41"/>
      <c r="D716" s="41"/>
      <c r="F716" s="35"/>
      <c r="H716" s="42"/>
    </row>
    <row r="717" spans="2:8" x14ac:dyDescent="0.25">
      <c r="B717" s="41"/>
      <c r="C717" s="41"/>
      <c r="D717" s="41"/>
      <c r="F717" s="35"/>
      <c r="H717" s="42"/>
    </row>
    <row r="718" spans="2:8" x14ac:dyDescent="0.25">
      <c r="B718" s="41"/>
      <c r="C718" s="41"/>
      <c r="D718" s="41"/>
      <c r="F718" s="35"/>
      <c r="H718" s="42"/>
    </row>
    <row r="719" spans="2:8" x14ac:dyDescent="0.25">
      <c r="B719" s="41"/>
      <c r="C719" s="41"/>
      <c r="D719" s="41"/>
      <c r="F719" s="35"/>
      <c r="H719" s="42"/>
    </row>
    <row r="720" spans="2:8" x14ac:dyDescent="0.25">
      <c r="B720" s="41"/>
      <c r="C720" s="41"/>
      <c r="D720" s="41"/>
      <c r="F720" s="35"/>
      <c r="H720" s="42"/>
    </row>
    <row r="721" spans="2:8" x14ac:dyDescent="0.25">
      <c r="B721" s="41"/>
      <c r="C721" s="41"/>
      <c r="D721" s="41"/>
      <c r="F721" s="35"/>
      <c r="H721" s="42"/>
    </row>
    <row r="722" spans="2:8" x14ac:dyDescent="0.25">
      <c r="B722" s="41"/>
      <c r="C722" s="41"/>
      <c r="D722" s="41"/>
      <c r="F722" s="35"/>
      <c r="H722" s="42"/>
    </row>
    <row r="723" spans="2:8" x14ac:dyDescent="0.25">
      <c r="B723" s="41"/>
      <c r="C723" s="41"/>
      <c r="D723" s="41"/>
      <c r="F723" s="35"/>
      <c r="H723" s="42"/>
    </row>
    <row r="724" spans="2:8" x14ac:dyDescent="0.25">
      <c r="B724" s="41"/>
      <c r="C724" s="41"/>
      <c r="D724" s="41"/>
      <c r="F724" s="35"/>
      <c r="H724" s="42"/>
    </row>
    <row r="725" spans="2:8" x14ac:dyDescent="0.25">
      <c r="B725" s="41"/>
      <c r="C725" s="41"/>
      <c r="D725" s="41"/>
      <c r="F725" s="35"/>
      <c r="H725" s="42"/>
    </row>
    <row r="726" spans="2:8" x14ac:dyDescent="0.25">
      <c r="B726" s="41"/>
      <c r="C726" s="41"/>
      <c r="D726" s="41"/>
      <c r="F726" s="35"/>
      <c r="H726" s="42"/>
    </row>
    <row r="727" spans="2:8" x14ac:dyDescent="0.25">
      <c r="B727" s="41"/>
      <c r="C727" s="41"/>
      <c r="D727" s="41"/>
      <c r="F727" s="35"/>
      <c r="H727" s="42"/>
    </row>
    <row r="728" spans="2:8" x14ac:dyDescent="0.25">
      <c r="B728" s="41"/>
      <c r="C728" s="41"/>
      <c r="D728" s="41"/>
      <c r="F728" s="35"/>
      <c r="H728" s="42"/>
    </row>
    <row r="729" spans="2:8" x14ac:dyDescent="0.25">
      <c r="B729" s="41"/>
      <c r="C729" s="41"/>
      <c r="D729" s="41"/>
      <c r="F729" s="35"/>
      <c r="H729" s="42"/>
    </row>
    <row r="730" spans="2:8" x14ac:dyDescent="0.25">
      <c r="B730" s="41"/>
      <c r="C730" s="41"/>
      <c r="D730" s="41"/>
      <c r="F730" s="35"/>
      <c r="H730" s="42"/>
    </row>
    <row r="731" spans="2:8" x14ac:dyDescent="0.25">
      <c r="B731" s="41"/>
      <c r="C731" s="41"/>
      <c r="D731" s="41"/>
      <c r="F731" s="35"/>
      <c r="H731" s="42"/>
    </row>
    <row r="732" spans="2:8" x14ac:dyDescent="0.25">
      <c r="B732" s="41"/>
      <c r="C732" s="41"/>
      <c r="D732" s="41"/>
      <c r="F732" s="35"/>
      <c r="H732" s="42"/>
    </row>
    <row r="733" spans="2:8" x14ac:dyDescent="0.25">
      <c r="B733" s="41"/>
      <c r="C733" s="41"/>
      <c r="D733" s="41"/>
      <c r="F733" s="35"/>
      <c r="H733" s="42"/>
    </row>
    <row r="734" spans="2:8" x14ac:dyDescent="0.25">
      <c r="B734" s="41"/>
      <c r="C734" s="41"/>
      <c r="D734" s="41"/>
      <c r="F734" s="35"/>
      <c r="H734" s="42"/>
    </row>
    <row r="735" spans="2:8" x14ac:dyDescent="0.25">
      <c r="B735" s="41"/>
      <c r="C735" s="41"/>
      <c r="D735" s="41"/>
      <c r="F735" s="35"/>
      <c r="H735" s="42"/>
    </row>
    <row r="736" spans="2:8" x14ac:dyDescent="0.25">
      <c r="B736" s="41"/>
      <c r="C736" s="41"/>
      <c r="D736" s="41"/>
      <c r="F736" s="35"/>
      <c r="H736" s="42"/>
    </row>
    <row r="737" spans="2:8" x14ac:dyDescent="0.25">
      <c r="B737" s="41"/>
      <c r="C737" s="41"/>
      <c r="D737" s="41"/>
      <c r="F737" s="35"/>
      <c r="H737" s="42"/>
    </row>
    <row r="738" spans="2:8" x14ac:dyDescent="0.25">
      <c r="B738" s="41"/>
      <c r="C738" s="41"/>
      <c r="D738" s="41"/>
      <c r="F738" s="35"/>
      <c r="H738" s="42"/>
    </row>
    <row r="739" spans="2:8" x14ac:dyDescent="0.25">
      <c r="B739" s="41"/>
      <c r="C739" s="41"/>
      <c r="D739" s="41"/>
      <c r="F739" s="35"/>
      <c r="H739" s="42"/>
    </row>
    <row r="740" spans="2:8" x14ac:dyDescent="0.25">
      <c r="B740" s="41"/>
      <c r="C740" s="41"/>
      <c r="D740" s="41"/>
      <c r="F740" s="35"/>
      <c r="H740" s="42"/>
    </row>
    <row r="741" spans="2:8" x14ac:dyDescent="0.25">
      <c r="B741" s="41"/>
      <c r="C741" s="41"/>
      <c r="D741" s="41"/>
      <c r="F741" s="35"/>
      <c r="H741" s="42"/>
    </row>
    <row r="742" spans="2:8" x14ac:dyDescent="0.25">
      <c r="B742" s="41"/>
      <c r="C742" s="41"/>
      <c r="D742" s="41"/>
      <c r="F742" s="35"/>
      <c r="H742" s="42"/>
    </row>
    <row r="743" spans="2:8" x14ac:dyDescent="0.25">
      <c r="B743" s="41"/>
      <c r="C743" s="41"/>
      <c r="D743" s="41"/>
      <c r="F743" s="35"/>
      <c r="H743" s="42"/>
    </row>
    <row r="744" spans="2:8" x14ac:dyDescent="0.25">
      <c r="B744" s="41"/>
      <c r="C744" s="41"/>
      <c r="D744" s="41"/>
      <c r="F744" s="35"/>
      <c r="H744" s="42"/>
    </row>
    <row r="745" spans="2:8" x14ac:dyDescent="0.25">
      <c r="B745" s="41"/>
      <c r="C745" s="41"/>
      <c r="D745" s="41"/>
      <c r="F745" s="35"/>
      <c r="H745" s="42"/>
    </row>
    <row r="746" spans="2:8" x14ac:dyDescent="0.25">
      <c r="B746" s="41"/>
      <c r="C746" s="41"/>
      <c r="D746" s="41"/>
      <c r="F746" s="35"/>
      <c r="H746" s="42"/>
    </row>
    <row r="747" spans="2:8" x14ac:dyDescent="0.25">
      <c r="B747" s="41"/>
      <c r="C747" s="41"/>
      <c r="D747" s="41"/>
      <c r="F747" s="35"/>
      <c r="H747" s="42"/>
    </row>
    <row r="748" spans="2:8" x14ac:dyDescent="0.25">
      <c r="B748" s="41"/>
      <c r="C748" s="41"/>
      <c r="D748" s="41"/>
      <c r="F748" s="35"/>
      <c r="H748" s="42"/>
    </row>
    <row r="749" spans="2:8" x14ac:dyDescent="0.25">
      <c r="B749" s="41"/>
      <c r="C749" s="41"/>
      <c r="D749" s="41"/>
      <c r="F749" s="35"/>
      <c r="H749" s="42"/>
    </row>
    <row r="750" spans="2:8" x14ac:dyDescent="0.25">
      <c r="B750" s="41"/>
      <c r="C750" s="41"/>
      <c r="D750" s="41"/>
      <c r="F750" s="35"/>
      <c r="H750" s="42"/>
    </row>
    <row r="751" spans="2:8" x14ac:dyDescent="0.25">
      <c r="B751" s="41"/>
      <c r="C751" s="41"/>
      <c r="D751" s="41"/>
      <c r="F751" s="35"/>
      <c r="H751" s="42"/>
    </row>
    <row r="752" spans="2:8" x14ac:dyDescent="0.25">
      <c r="B752" s="41"/>
      <c r="C752" s="41"/>
      <c r="D752" s="41"/>
      <c r="F752" s="35"/>
      <c r="H752" s="42"/>
    </row>
    <row r="753" spans="2:8" x14ac:dyDescent="0.25">
      <c r="B753" s="41"/>
      <c r="C753" s="41"/>
      <c r="D753" s="41"/>
      <c r="F753" s="35"/>
      <c r="H753" s="42"/>
    </row>
    <row r="754" spans="2:8" x14ac:dyDescent="0.25">
      <c r="B754" s="41"/>
      <c r="C754" s="41"/>
      <c r="D754" s="41"/>
      <c r="F754" s="35"/>
      <c r="H754" s="42"/>
    </row>
    <row r="755" spans="2:8" x14ac:dyDescent="0.25">
      <c r="B755" s="41"/>
      <c r="C755" s="41"/>
      <c r="D755" s="41"/>
      <c r="F755" s="35"/>
      <c r="H755" s="42"/>
    </row>
    <row r="756" spans="2:8" x14ac:dyDescent="0.25">
      <c r="B756" s="41"/>
      <c r="C756" s="41"/>
      <c r="D756" s="41"/>
      <c r="F756" s="35"/>
      <c r="H756" s="42"/>
    </row>
    <row r="757" spans="2:8" x14ac:dyDescent="0.25">
      <c r="B757" s="41"/>
      <c r="C757" s="41"/>
      <c r="D757" s="41"/>
      <c r="F757" s="35"/>
      <c r="H757" s="42"/>
    </row>
    <row r="758" spans="2:8" x14ac:dyDescent="0.25">
      <c r="B758" s="41"/>
      <c r="C758" s="41"/>
      <c r="D758" s="41"/>
      <c r="F758" s="35"/>
      <c r="H758" s="42"/>
    </row>
    <row r="759" spans="2:8" x14ac:dyDescent="0.25">
      <c r="B759" s="41"/>
      <c r="C759" s="41"/>
      <c r="D759" s="41"/>
      <c r="F759" s="35"/>
      <c r="H759" s="42"/>
    </row>
    <row r="760" spans="2:8" x14ac:dyDescent="0.25">
      <c r="B760" s="41"/>
      <c r="C760" s="41"/>
      <c r="D760" s="41"/>
      <c r="F760" s="35"/>
      <c r="H760" s="42"/>
    </row>
    <row r="761" spans="2:8" x14ac:dyDescent="0.25">
      <c r="B761" s="41"/>
      <c r="C761" s="41"/>
      <c r="D761" s="41"/>
      <c r="F761" s="35"/>
      <c r="H761" s="42"/>
    </row>
    <row r="762" spans="2:8" x14ac:dyDescent="0.25">
      <c r="B762" s="41"/>
      <c r="C762" s="41"/>
      <c r="D762" s="41"/>
      <c r="F762" s="35"/>
      <c r="H762" s="42"/>
    </row>
    <row r="763" spans="2:8" x14ac:dyDescent="0.25">
      <c r="B763" s="41"/>
      <c r="C763" s="41"/>
      <c r="D763" s="41"/>
      <c r="F763" s="35"/>
      <c r="H763" s="42"/>
    </row>
    <row r="764" spans="2:8" x14ac:dyDescent="0.25">
      <c r="B764" s="41"/>
      <c r="C764" s="41"/>
      <c r="D764" s="41"/>
      <c r="F764" s="35"/>
      <c r="H764" s="42"/>
    </row>
    <row r="765" spans="2:8" x14ac:dyDescent="0.25">
      <c r="B765" s="41"/>
      <c r="C765" s="41"/>
      <c r="D765" s="41"/>
      <c r="F765" s="35"/>
      <c r="H765" s="42"/>
    </row>
    <row r="766" spans="2:8" x14ac:dyDescent="0.25">
      <c r="B766" s="41"/>
      <c r="C766" s="41"/>
      <c r="D766" s="41"/>
      <c r="F766" s="35"/>
      <c r="H766" s="42"/>
    </row>
    <row r="767" spans="2:8" x14ac:dyDescent="0.25">
      <c r="B767" s="41"/>
      <c r="C767" s="41"/>
      <c r="D767" s="41"/>
      <c r="F767" s="35"/>
      <c r="H767" s="42"/>
    </row>
    <row r="768" spans="2:8" x14ac:dyDescent="0.25">
      <c r="B768" s="41"/>
      <c r="C768" s="41"/>
      <c r="D768" s="41"/>
      <c r="F768" s="35"/>
      <c r="H768" s="42"/>
    </row>
    <row r="769" spans="2:8" x14ac:dyDescent="0.25">
      <c r="B769" s="41"/>
      <c r="C769" s="41"/>
      <c r="D769" s="41"/>
      <c r="F769" s="35"/>
      <c r="H769" s="42"/>
    </row>
    <row r="770" spans="2:8" x14ac:dyDescent="0.25">
      <c r="B770" s="41"/>
      <c r="C770" s="41"/>
      <c r="D770" s="41"/>
      <c r="F770" s="35"/>
      <c r="H770" s="42"/>
    </row>
    <row r="771" spans="2:8" x14ac:dyDescent="0.25">
      <c r="B771" s="41"/>
      <c r="C771" s="41"/>
      <c r="D771" s="41"/>
      <c r="F771" s="35"/>
      <c r="H771" s="42"/>
    </row>
    <row r="772" spans="2:8" x14ac:dyDescent="0.25">
      <c r="B772" s="41"/>
      <c r="C772" s="41"/>
      <c r="D772" s="41"/>
      <c r="F772" s="35"/>
      <c r="H772" s="42"/>
    </row>
    <row r="773" spans="2:8" x14ac:dyDescent="0.25">
      <c r="B773" s="41"/>
      <c r="C773" s="41"/>
      <c r="D773" s="41"/>
      <c r="F773" s="35"/>
      <c r="H773" s="42"/>
    </row>
    <row r="774" spans="2:8" x14ac:dyDescent="0.25">
      <c r="B774" s="41"/>
      <c r="C774" s="41"/>
      <c r="D774" s="41"/>
      <c r="F774" s="35"/>
      <c r="H774" s="42"/>
    </row>
    <row r="775" spans="2:8" x14ac:dyDescent="0.25">
      <c r="B775" s="41"/>
      <c r="C775" s="41"/>
      <c r="D775" s="41"/>
      <c r="F775" s="35"/>
      <c r="H775" s="42"/>
    </row>
    <row r="776" spans="2:8" x14ac:dyDescent="0.25">
      <c r="B776" s="41"/>
      <c r="C776" s="41"/>
      <c r="D776" s="41"/>
      <c r="F776" s="35"/>
      <c r="H776" s="42"/>
    </row>
    <row r="777" spans="2:8" x14ac:dyDescent="0.25">
      <c r="B777" s="41"/>
      <c r="C777" s="41"/>
      <c r="D777" s="41"/>
      <c r="F777" s="35"/>
      <c r="H777" s="42"/>
    </row>
    <row r="778" spans="2:8" x14ac:dyDescent="0.25">
      <c r="B778" s="41"/>
      <c r="C778" s="41"/>
      <c r="D778" s="41"/>
      <c r="F778" s="35"/>
      <c r="H778" s="42"/>
    </row>
    <row r="779" spans="2:8" x14ac:dyDescent="0.25">
      <c r="B779" s="41"/>
      <c r="C779" s="41"/>
      <c r="D779" s="41"/>
      <c r="F779" s="35"/>
      <c r="H779" s="42"/>
    </row>
    <row r="780" spans="2:8" x14ac:dyDescent="0.25">
      <c r="B780" s="41"/>
      <c r="C780" s="41"/>
      <c r="D780" s="41"/>
      <c r="F780" s="35"/>
      <c r="H780" s="42"/>
    </row>
    <row r="781" spans="2:8" x14ac:dyDescent="0.25">
      <c r="B781" s="41"/>
      <c r="C781" s="41"/>
      <c r="D781" s="41"/>
      <c r="F781" s="35"/>
      <c r="H781" s="42"/>
    </row>
    <row r="782" spans="2:8" x14ac:dyDescent="0.25">
      <c r="B782" s="41"/>
      <c r="C782" s="41"/>
      <c r="D782" s="41"/>
      <c r="F782" s="35"/>
      <c r="H782" s="42"/>
    </row>
    <row r="783" spans="2:8" x14ac:dyDescent="0.25">
      <c r="B783" s="41"/>
      <c r="C783" s="41"/>
      <c r="D783" s="41"/>
      <c r="F783" s="35"/>
      <c r="H783" s="42"/>
    </row>
    <row r="784" spans="2:8" x14ac:dyDescent="0.25">
      <c r="B784" s="41"/>
      <c r="C784" s="41"/>
      <c r="D784" s="41"/>
      <c r="F784" s="35"/>
      <c r="H784" s="42"/>
    </row>
    <row r="785" spans="2:8" x14ac:dyDescent="0.25">
      <c r="B785" s="41"/>
      <c r="C785" s="41"/>
      <c r="D785" s="41"/>
      <c r="F785" s="35"/>
      <c r="H785" s="42"/>
    </row>
    <row r="786" spans="2:8" x14ac:dyDescent="0.25">
      <c r="B786" s="41"/>
      <c r="C786" s="41"/>
      <c r="D786" s="41"/>
      <c r="F786" s="35"/>
      <c r="H786" s="42"/>
    </row>
    <row r="787" spans="2:8" x14ac:dyDescent="0.25">
      <c r="B787" s="41"/>
      <c r="C787" s="41"/>
      <c r="D787" s="41"/>
      <c r="F787" s="35"/>
      <c r="H787" s="42"/>
    </row>
    <row r="788" spans="2:8" x14ac:dyDescent="0.25">
      <c r="B788" s="41"/>
      <c r="C788" s="41"/>
      <c r="D788" s="41"/>
      <c r="F788" s="35"/>
      <c r="H788" s="42"/>
    </row>
    <row r="789" spans="2:8" x14ac:dyDescent="0.25">
      <c r="B789" s="41"/>
      <c r="C789" s="41"/>
      <c r="D789" s="41"/>
      <c r="F789" s="35"/>
      <c r="H789" s="42"/>
    </row>
    <row r="790" spans="2:8" x14ac:dyDescent="0.25">
      <c r="B790" s="41"/>
      <c r="C790" s="41"/>
      <c r="D790" s="41"/>
      <c r="F790" s="35"/>
      <c r="H790" s="42"/>
    </row>
    <row r="791" spans="2:8" x14ac:dyDescent="0.25">
      <c r="B791" s="41"/>
      <c r="C791" s="41"/>
      <c r="D791" s="41"/>
      <c r="F791" s="35"/>
      <c r="H791" s="42"/>
    </row>
    <row r="792" spans="2:8" x14ac:dyDescent="0.25">
      <c r="B792" s="41"/>
      <c r="C792" s="41"/>
      <c r="D792" s="41"/>
      <c r="F792" s="35"/>
      <c r="H792" s="42"/>
    </row>
    <row r="793" spans="2:8" x14ac:dyDescent="0.25">
      <c r="B793" s="41"/>
      <c r="C793" s="41"/>
      <c r="D793" s="41"/>
      <c r="F793" s="35"/>
      <c r="H793" s="42"/>
    </row>
    <row r="794" spans="2:8" x14ac:dyDescent="0.25">
      <c r="B794" s="41"/>
      <c r="C794" s="41"/>
      <c r="D794" s="41"/>
      <c r="F794" s="35"/>
      <c r="H794" s="42"/>
    </row>
    <row r="795" spans="2:8" x14ac:dyDescent="0.25">
      <c r="B795" s="41"/>
      <c r="C795" s="41"/>
      <c r="D795" s="41"/>
      <c r="F795" s="35"/>
      <c r="H795" s="42"/>
    </row>
    <row r="796" spans="2:8" x14ac:dyDescent="0.25">
      <c r="B796" s="41"/>
      <c r="C796" s="41"/>
      <c r="D796" s="41"/>
      <c r="F796" s="35"/>
      <c r="H796" s="42"/>
    </row>
    <row r="797" spans="2:8" x14ac:dyDescent="0.25">
      <c r="B797" s="41"/>
      <c r="C797" s="41"/>
      <c r="D797" s="41"/>
      <c r="F797" s="35"/>
      <c r="H797" s="42"/>
    </row>
    <row r="798" spans="2:8" x14ac:dyDescent="0.25">
      <c r="B798" s="41"/>
      <c r="C798" s="41"/>
      <c r="D798" s="41"/>
      <c r="F798" s="35"/>
      <c r="H798" s="42"/>
    </row>
    <row r="799" spans="2:8" x14ac:dyDescent="0.25">
      <c r="B799" s="41"/>
      <c r="C799" s="41"/>
      <c r="D799" s="41"/>
      <c r="F799" s="35"/>
      <c r="H799" s="42"/>
    </row>
    <row r="800" spans="2:8" x14ac:dyDescent="0.25">
      <c r="B800" s="41"/>
      <c r="C800" s="41"/>
      <c r="D800" s="41"/>
      <c r="F800" s="35"/>
      <c r="H800" s="42"/>
    </row>
    <row r="801" spans="2:8" x14ac:dyDescent="0.25">
      <c r="B801" s="41"/>
      <c r="C801" s="41"/>
      <c r="D801" s="41"/>
      <c r="F801" s="35"/>
      <c r="H801" s="42"/>
    </row>
    <row r="802" spans="2:8" x14ac:dyDescent="0.25">
      <c r="B802" s="41"/>
      <c r="C802" s="41"/>
      <c r="D802" s="41"/>
      <c r="F802" s="35"/>
      <c r="H802" s="42"/>
    </row>
    <row r="803" spans="2:8" x14ac:dyDescent="0.25">
      <c r="B803" s="41"/>
      <c r="C803" s="41"/>
      <c r="D803" s="41"/>
      <c r="F803" s="35"/>
      <c r="H803" s="42"/>
    </row>
    <row r="804" spans="2:8" x14ac:dyDescent="0.25">
      <c r="B804" s="41"/>
      <c r="C804" s="41"/>
      <c r="D804" s="41"/>
      <c r="F804" s="35"/>
      <c r="H804" s="42"/>
    </row>
    <row r="805" spans="2:8" x14ac:dyDescent="0.25">
      <c r="B805" s="41"/>
      <c r="C805" s="41"/>
      <c r="D805" s="41"/>
      <c r="F805" s="35"/>
      <c r="H805" s="42"/>
    </row>
    <row r="806" spans="2:8" x14ac:dyDescent="0.25">
      <c r="B806" s="41"/>
      <c r="C806" s="41"/>
      <c r="D806" s="41"/>
      <c r="F806" s="35"/>
      <c r="H806" s="42"/>
    </row>
    <row r="807" spans="2:8" x14ac:dyDescent="0.25">
      <c r="B807" s="41"/>
      <c r="C807" s="41"/>
      <c r="D807" s="41"/>
      <c r="F807" s="35"/>
      <c r="H807" s="42"/>
    </row>
    <row r="808" spans="2:8" x14ac:dyDescent="0.25">
      <c r="B808" s="41"/>
      <c r="C808" s="41"/>
      <c r="D808" s="41"/>
      <c r="F808" s="35"/>
      <c r="H808" s="42"/>
    </row>
    <row r="809" spans="2:8" x14ac:dyDescent="0.25">
      <c r="B809" s="41"/>
      <c r="C809" s="41"/>
      <c r="D809" s="41"/>
      <c r="F809" s="35"/>
      <c r="H809" s="42"/>
    </row>
    <row r="810" spans="2:8" x14ac:dyDescent="0.25">
      <c r="B810" s="41"/>
      <c r="C810" s="41"/>
      <c r="D810" s="41"/>
      <c r="F810" s="35"/>
      <c r="H810" s="42"/>
    </row>
    <row r="811" spans="2:8" x14ac:dyDescent="0.25">
      <c r="B811" s="41"/>
      <c r="C811" s="41"/>
      <c r="D811" s="41"/>
      <c r="F811" s="35"/>
      <c r="H811" s="42"/>
    </row>
    <row r="812" spans="2:8" x14ac:dyDescent="0.25">
      <c r="B812" s="41"/>
      <c r="C812" s="41"/>
      <c r="D812" s="41"/>
      <c r="F812" s="35"/>
      <c r="H812" s="42"/>
    </row>
    <row r="813" spans="2:8" x14ac:dyDescent="0.25">
      <c r="B813" s="41"/>
      <c r="C813" s="41"/>
      <c r="D813" s="41"/>
      <c r="F813" s="35"/>
      <c r="H813" s="42"/>
    </row>
    <row r="814" spans="2:8" x14ac:dyDescent="0.25">
      <c r="B814" s="41"/>
      <c r="C814" s="41"/>
      <c r="D814" s="41"/>
      <c r="F814" s="35"/>
      <c r="H814" s="42"/>
    </row>
    <row r="815" spans="2:8" x14ac:dyDescent="0.25">
      <c r="B815" s="41"/>
      <c r="C815" s="41"/>
      <c r="D815" s="41"/>
      <c r="F815" s="35"/>
      <c r="H815" s="42"/>
    </row>
    <row r="816" spans="2:8" x14ac:dyDescent="0.25">
      <c r="B816" s="41"/>
      <c r="C816" s="41"/>
      <c r="D816" s="41"/>
      <c r="F816" s="35"/>
      <c r="H816" s="42"/>
    </row>
    <row r="817" spans="2:8" x14ac:dyDescent="0.25">
      <c r="B817" s="41"/>
      <c r="C817" s="41"/>
      <c r="D817" s="41"/>
      <c r="F817" s="35"/>
      <c r="H817" s="42"/>
    </row>
    <row r="818" spans="2:8" x14ac:dyDescent="0.25">
      <c r="B818" s="41"/>
      <c r="C818" s="41"/>
      <c r="D818" s="41"/>
      <c r="F818" s="35"/>
      <c r="H818" s="42"/>
    </row>
    <row r="819" spans="2:8" x14ac:dyDescent="0.25">
      <c r="B819" s="41"/>
      <c r="C819" s="41"/>
      <c r="D819" s="41"/>
      <c r="F819" s="35"/>
      <c r="H819" s="42"/>
    </row>
    <row r="820" spans="2:8" x14ac:dyDescent="0.25">
      <c r="B820" s="41"/>
      <c r="C820" s="41"/>
      <c r="D820" s="41"/>
      <c r="F820" s="35"/>
      <c r="H820" s="42"/>
    </row>
    <row r="821" spans="2:8" x14ac:dyDescent="0.25">
      <c r="B821" s="41"/>
      <c r="C821" s="41"/>
      <c r="D821" s="41"/>
      <c r="F821" s="35"/>
      <c r="H821" s="42"/>
    </row>
    <row r="822" spans="2:8" x14ac:dyDescent="0.25">
      <c r="B822" s="41"/>
      <c r="C822" s="41"/>
      <c r="D822" s="41"/>
      <c r="F822" s="35"/>
      <c r="H822" s="42"/>
    </row>
    <row r="823" spans="2:8" x14ac:dyDescent="0.25">
      <c r="B823" s="41"/>
      <c r="C823" s="41"/>
      <c r="D823" s="41"/>
      <c r="F823" s="35"/>
      <c r="H823" s="42"/>
    </row>
    <row r="824" spans="2:8" x14ac:dyDescent="0.25">
      <c r="B824" s="41"/>
      <c r="C824" s="41"/>
      <c r="D824" s="41"/>
      <c r="F824" s="35"/>
      <c r="H824" s="42"/>
    </row>
    <row r="825" spans="2:8" x14ac:dyDescent="0.25">
      <c r="B825" s="41"/>
      <c r="C825" s="41"/>
      <c r="D825" s="41"/>
      <c r="F825" s="35"/>
      <c r="H825" s="42"/>
    </row>
    <row r="826" spans="2:8" x14ac:dyDescent="0.25">
      <c r="B826" s="41"/>
      <c r="C826" s="41"/>
      <c r="D826" s="41"/>
      <c r="F826" s="35"/>
      <c r="H826" s="42"/>
    </row>
    <row r="827" spans="2:8" x14ac:dyDescent="0.25">
      <c r="B827" s="41"/>
      <c r="C827" s="41"/>
      <c r="D827" s="41"/>
      <c r="F827" s="35"/>
      <c r="H827" s="42"/>
    </row>
    <row r="828" spans="2:8" x14ac:dyDescent="0.25">
      <c r="B828" s="41"/>
      <c r="C828" s="41"/>
      <c r="D828" s="41"/>
      <c r="F828" s="35"/>
      <c r="H828" s="42"/>
    </row>
    <row r="829" spans="2:8" x14ac:dyDescent="0.25">
      <c r="B829" s="41"/>
      <c r="C829" s="41"/>
      <c r="D829" s="41"/>
      <c r="F829" s="35"/>
      <c r="H829" s="42"/>
    </row>
    <row r="830" spans="2:8" x14ac:dyDescent="0.25">
      <c r="B830" s="41"/>
      <c r="C830" s="41"/>
      <c r="D830" s="41"/>
      <c r="F830" s="35"/>
      <c r="H830" s="42"/>
    </row>
    <row r="831" spans="2:8" x14ac:dyDescent="0.25">
      <c r="B831" s="41"/>
      <c r="C831" s="41"/>
      <c r="D831" s="41"/>
      <c r="F831" s="35"/>
      <c r="H831" s="42"/>
    </row>
    <row r="832" spans="2:8" x14ac:dyDescent="0.25">
      <c r="B832" s="41"/>
      <c r="C832" s="41"/>
      <c r="D832" s="41"/>
      <c r="F832" s="35"/>
      <c r="H832" s="42"/>
    </row>
    <row r="833" spans="2:8" x14ac:dyDescent="0.25">
      <c r="B833" s="41"/>
      <c r="C833" s="41"/>
      <c r="D833" s="41"/>
      <c r="F833" s="35"/>
      <c r="H833" s="42"/>
    </row>
    <row r="834" spans="2:8" x14ac:dyDescent="0.25">
      <c r="B834" s="41"/>
      <c r="C834" s="41"/>
      <c r="D834" s="41"/>
      <c r="F834" s="35"/>
      <c r="H834" s="42"/>
    </row>
    <row r="835" spans="2:8" x14ac:dyDescent="0.25">
      <c r="B835" s="41"/>
      <c r="C835" s="41"/>
      <c r="D835" s="41"/>
      <c r="F835" s="35"/>
      <c r="H835" s="42"/>
    </row>
    <row r="836" spans="2:8" x14ac:dyDescent="0.25">
      <c r="B836" s="41"/>
      <c r="C836" s="41"/>
      <c r="D836" s="41"/>
      <c r="F836" s="35"/>
      <c r="H836" s="42"/>
    </row>
    <row r="837" spans="2:8" x14ac:dyDescent="0.25">
      <c r="B837" s="41"/>
      <c r="C837" s="41"/>
      <c r="D837" s="41"/>
      <c r="F837" s="35"/>
      <c r="H837" s="42"/>
    </row>
    <row r="838" spans="2:8" x14ac:dyDescent="0.25">
      <c r="B838" s="41"/>
      <c r="C838" s="41"/>
      <c r="D838" s="41"/>
      <c r="F838" s="35"/>
      <c r="H838" s="42"/>
    </row>
    <row r="839" spans="2:8" x14ac:dyDescent="0.25">
      <c r="B839" s="41"/>
      <c r="C839" s="41"/>
      <c r="D839" s="41"/>
      <c r="F839" s="35"/>
      <c r="H839" s="42"/>
    </row>
    <row r="840" spans="2:8" x14ac:dyDescent="0.25">
      <c r="B840" s="41"/>
      <c r="C840" s="41"/>
      <c r="D840" s="41"/>
      <c r="F840" s="35"/>
      <c r="H840" s="42"/>
    </row>
    <row r="841" spans="2:8" x14ac:dyDescent="0.25">
      <c r="B841" s="41"/>
      <c r="C841" s="41"/>
      <c r="D841" s="41"/>
      <c r="F841" s="35"/>
      <c r="H841" s="42"/>
    </row>
    <row r="842" spans="2:8" x14ac:dyDescent="0.25">
      <c r="B842" s="41"/>
      <c r="C842" s="41"/>
      <c r="D842" s="41"/>
      <c r="F842" s="35"/>
      <c r="H842" s="42"/>
    </row>
    <row r="843" spans="2:8" x14ac:dyDescent="0.25">
      <c r="B843" s="41"/>
      <c r="C843" s="41"/>
      <c r="D843" s="41"/>
      <c r="F843" s="35"/>
      <c r="H843" s="42"/>
    </row>
    <row r="844" spans="2:8" x14ac:dyDescent="0.25">
      <c r="B844" s="41"/>
      <c r="C844" s="41"/>
      <c r="D844" s="41"/>
      <c r="F844" s="35"/>
      <c r="H844" s="42"/>
    </row>
    <row r="845" spans="2:8" x14ac:dyDescent="0.25">
      <c r="B845" s="41"/>
      <c r="C845" s="41"/>
      <c r="D845" s="41"/>
      <c r="F845" s="35"/>
      <c r="H845" s="42"/>
    </row>
    <row r="846" spans="2:8" x14ac:dyDescent="0.25">
      <c r="B846" s="41"/>
      <c r="C846" s="41"/>
      <c r="D846" s="41"/>
      <c r="F846" s="35"/>
      <c r="H846" s="42"/>
    </row>
    <row r="847" spans="2:8" x14ac:dyDescent="0.25">
      <c r="B847" s="41"/>
      <c r="C847" s="41"/>
      <c r="D847" s="41"/>
      <c r="F847" s="35"/>
      <c r="H847" s="42"/>
    </row>
    <row r="848" spans="2:8" x14ac:dyDescent="0.25">
      <c r="B848" s="41"/>
      <c r="C848" s="41"/>
      <c r="D848" s="41"/>
      <c r="F848" s="35"/>
      <c r="H848" s="42"/>
    </row>
    <row r="849" spans="2:8" x14ac:dyDescent="0.25">
      <c r="B849" s="41"/>
      <c r="C849" s="41"/>
      <c r="D849" s="41"/>
      <c r="F849" s="35"/>
      <c r="H849" s="42"/>
    </row>
    <row r="850" spans="2:8" x14ac:dyDescent="0.25">
      <c r="B850" s="41"/>
      <c r="C850" s="41"/>
      <c r="D850" s="41"/>
      <c r="F850" s="35"/>
      <c r="H850" s="42"/>
    </row>
    <row r="851" spans="2:8" x14ac:dyDescent="0.25">
      <c r="B851" s="41"/>
      <c r="C851" s="41"/>
      <c r="D851" s="41"/>
      <c r="F851" s="35"/>
      <c r="H851" s="42"/>
    </row>
    <row r="852" spans="2:8" x14ac:dyDescent="0.25">
      <c r="B852" s="41"/>
      <c r="C852" s="41"/>
      <c r="D852" s="41"/>
      <c r="F852" s="35"/>
      <c r="H852" s="42"/>
    </row>
    <row r="853" spans="2:8" x14ac:dyDescent="0.25">
      <c r="B853" s="41"/>
      <c r="C853" s="41"/>
      <c r="D853" s="41"/>
      <c r="F853" s="35"/>
      <c r="H853" s="42"/>
    </row>
    <row r="854" spans="2:8" x14ac:dyDescent="0.25">
      <c r="B854" s="41"/>
      <c r="C854" s="41"/>
      <c r="D854" s="41"/>
      <c r="F854" s="35"/>
      <c r="H854" s="42"/>
    </row>
    <row r="855" spans="2:8" x14ac:dyDescent="0.25">
      <c r="B855" s="41"/>
      <c r="C855" s="41"/>
      <c r="D855" s="41"/>
      <c r="F855" s="35"/>
      <c r="H855" s="42"/>
    </row>
    <row r="856" spans="2:8" x14ac:dyDescent="0.25">
      <c r="B856" s="41"/>
      <c r="C856" s="41"/>
      <c r="D856" s="41"/>
      <c r="F856" s="35"/>
      <c r="H856" s="42"/>
    </row>
    <row r="857" spans="2:8" x14ac:dyDescent="0.25">
      <c r="B857" s="41"/>
      <c r="C857" s="41"/>
      <c r="D857" s="41"/>
      <c r="F857" s="35"/>
      <c r="H857" s="42"/>
    </row>
    <row r="858" spans="2:8" x14ac:dyDescent="0.25">
      <c r="B858" s="41"/>
      <c r="C858" s="41"/>
      <c r="D858" s="41"/>
      <c r="F858" s="35"/>
      <c r="H858" s="42"/>
    </row>
    <row r="859" spans="2:8" x14ac:dyDescent="0.25">
      <c r="B859" s="41"/>
      <c r="C859" s="41"/>
      <c r="D859" s="41"/>
      <c r="F859" s="35"/>
      <c r="H859" s="42"/>
    </row>
    <row r="860" spans="2:8" x14ac:dyDescent="0.25">
      <c r="B860" s="41"/>
      <c r="C860" s="41"/>
      <c r="D860" s="41"/>
      <c r="F860" s="35"/>
      <c r="H860" s="42"/>
    </row>
    <row r="861" spans="2:8" x14ac:dyDescent="0.25">
      <c r="B861" s="41"/>
      <c r="C861" s="41"/>
      <c r="D861" s="41"/>
      <c r="F861" s="35"/>
      <c r="H861" s="42"/>
    </row>
    <row r="862" spans="2:8" x14ac:dyDescent="0.25">
      <c r="B862" s="41"/>
      <c r="C862" s="41"/>
      <c r="D862" s="41"/>
      <c r="F862" s="35"/>
      <c r="H862" s="42"/>
    </row>
    <row r="863" spans="2:8" x14ac:dyDescent="0.25">
      <c r="B863" s="41"/>
      <c r="C863" s="41"/>
      <c r="D863" s="41"/>
      <c r="F863" s="35"/>
      <c r="H863" s="42"/>
    </row>
    <row r="864" spans="2:8" x14ac:dyDescent="0.25">
      <c r="B864" s="41"/>
      <c r="C864" s="41"/>
      <c r="D864" s="41"/>
      <c r="F864" s="35"/>
      <c r="H864" s="42"/>
    </row>
    <row r="865" spans="2:8" x14ac:dyDescent="0.25">
      <c r="B865" s="41"/>
      <c r="C865" s="41"/>
      <c r="D865" s="41"/>
      <c r="F865" s="35"/>
      <c r="H865" s="42"/>
    </row>
    <row r="866" spans="2:8" x14ac:dyDescent="0.25">
      <c r="B866" s="41"/>
      <c r="C866" s="41"/>
      <c r="D866" s="41"/>
      <c r="F866" s="35"/>
      <c r="H866" s="42"/>
    </row>
    <row r="867" spans="2:8" x14ac:dyDescent="0.25">
      <c r="B867" s="41"/>
      <c r="C867" s="41"/>
      <c r="D867" s="41"/>
      <c r="F867" s="35"/>
      <c r="H867" s="42"/>
    </row>
    <row r="868" spans="2:8" x14ac:dyDescent="0.25">
      <c r="B868" s="41"/>
      <c r="C868" s="41"/>
      <c r="D868" s="41"/>
      <c r="F868" s="35"/>
      <c r="H868" s="42"/>
    </row>
    <row r="869" spans="2:8" x14ac:dyDescent="0.25">
      <c r="B869" s="41"/>
      <c r="C869" s="41"/>
      <c r="D869" s="41"/>
      <c r="F869" s="35"/>
      <c r="H869" s="42"/>
    </row>
    <row r="870" spans="2:8" x14ac:dyDescent="0.25">
      <c r="B870" s="41"/>
      <c r="C870" s="41"/>
      <c r="D870" s="41"/>
      <c r="F870" s="35"/>
      <c r="H870" s="42"/>
    </row>
    <row r="871" spans="2:8" x14ac:dyDescent="0.25">
      <c r="B871" s="41"/>
      <c r="C871" s="41"/>
      <c r="D871" s="41"/>
      <c r="F871" s="35"/>
      <c r="H871" s="42"/>
    </row>
    <row r="872" spans="2:8" x14ac:dyDescent="0.25">
      <c r="B872" s="41"/>
      <c r="C872" s="41"/>
      <c r="D872" s="41"/>
      <c r="F872" s="35"/>
      <c r="H872" s="42"/>
    </row>
    <row r="873" spans="2:8" x14ac:dyDescent="0.25">
      <c r="B873" s="41"/>
      <c r="C873" s="41"/>
      <c r="D873" s="41"/>
      <c r="F873" s="35"/>
      <c r="H873" s="42"/>
    </row>
    <row r="874" spans="2:8" x14ac:dyDescent="0.25">
      <c r="B874" s="41"/>
      <c r="C874" s="41"/>
      <c r="D874" s="41"/>
      <c r="F874" s="35"/>
      <c r="H874" s="42"/>
    </row>
    <row r="875" spans="2:8" x14ac:dyDescent="0.25">
      <c r="B875" s="41"/>
      <c r="C875" s="41"/>
      <c r="D875" s="41"/>
      <c r="F875" s="35"/>
      <c r="H875" s="42"/>
    </row>
    <row r="876" spans="2:8" x14ac:dyDescent="0.25">
      <c r="B876" s="41"/>
      <c r="C876" s="41"/>
      <c r="D876" s="41"/>
      <c r="F876" s="35"/>
      <c r="H876" s="42"/>
    </row>
    <row r="877" spans="2:8" x14ac:dyDescent="0.25">
      <c r="B877" s="41"/>
      <c r="C877" s="41"/>
      <c r="D877" s="41"/>
      <c r="F877" s="35"/>
      <c r="H877" s="42"/>
    </row>
    <row r="878" spans="2:8" x14ac:dyDescent="0.25">
      <c r="B878" s="41"/>
      <c r="C878" s="41"/>
      <c r="D878" s="41"/>
      <c r="F878" s="35"/>
      <c r="H878" s="42"/>
    </row>
    <row r="879" spans="2:8" x14ac:dyDescent="0.25">
      <c r="B879" s="41"/>
      <c r="C879" s="41"/>
      <c r="D879" s="41"/>
      <c r="F879" s="35"/>
      <c r="H879" s="42"/>
    </row>
    <row r="880" spans="2:8" x14ac:dyDescent="0.25">
      <c r="B880" s="41"/>
      <c r="C880" s="41"/>
      <c r="D880" s="41"/>
      <c r="F880" s="35"/>
      <c r="H880" s="42"/>
    </row>
    <row r="881" spans="2:8" x14ac:dyDescent="0.25">
      <c r="B881" s="41"/>
      <c r="C881" s="41"/>
      <c r="D881" s="41"/>
      <c r="F881" s="35"/>
      <c r="H881" s="42"/>
    </row>
    <row r="882" spans="2:8" x14ac:dyDescent="0.25">
      <c r="B882" s="41"/>
      <c r="C882" s="41"/>
      <c r="D882" s="41"/>
      <c r="F882" s="35"/>
      <c r="H882" s="42"/>
    </row>
    <row r="883" spans="2:8" x14ac:dyDescent="0.25">
      <c r="B883" s="41"/>
      <c r="C883" s="41"/>
      <c r="D883" s="41"/>
      <c r="F883" s="35"/>
      <c r="H883" s="42"/>
    </row>
    <row r="884" spans="2:8" x14ac:dyDescent="0.25">
      <c r="B884" s="41"/>
      <c r="C884" s="41"/>
      <c r="D884" s="41"/>
      <c r="F884" s="35"/>
      <c r="H884" s="42"/>
    </row>
    <row r="885" spans="2:8" x14ac:dyDescent="0.25">
      <c r="B885" s="41"/>
      <c r="C885" s="41"/>
      <c r="D885" s="41"/>
      <c r="F885" s="35"/>
      <c r="H885" s="42"/>
    </row>
    <row r="886" spans="2:8" x14ac:dyDescent="0.25">
      <c r="B886" s="41"/>
      <c r="C886" s="41"/>
      <c r="D886" s="41"/>
      <c r="F886" s="35"/>
      <c r="H886" s="42"/>
    </row>
    <row r="887" spans="2:8" x14ac:dyDescent="0.25">
      <c r="B887" s="41"/>
      <c r="C887" s="41"/>
      <c r="D887" s="41"/>
      <c r="F887" s="35"/>
      <c r="H887" s="42"/>
    </row>
    <row r="888" spans="2:8" x14ac:dyDescent="0.25">
      <c r="B888" s="41"/>
      <c r="C888" s="41"/>
      <c r="D888" s="41"/>
      <c r="F888" s="35"/>
      <c r="H888" s="42"/>
    </row>
    <row r="889" spans="2:8" x14ac:dyDescent="0.25">
      <c r="B889" s="41"/>
      <c r="C889" s="41"/>
      <c r="D889" s="41"/>
      <c r="F889" s="35"/>
      <c r="H889" s="42"/>
    </row>
    <row r="890" spans="2:8" x14ac:dyDescent="0.25">
      <c r="B890" s="41"/>
      <c r="C890" s="41"/>
      <c r="D890" s="41"/>
      <c r="F890" s="35"/>
      <c r="H890" s="42"/>
    </row>
    <row r="891" spans="2:8" x14ac:dyDescent="0.25">
      <c r="B891" s="41"/>
      <c r="C891" s="41"/>
      <c r="D891" s="41"/>
      <c r="F891" s="35"/>
      <c r="H891" s="42"/>
    </row>
    <row r="892" spans="2:8" x14ac:dyDescent="0.25">
      <c r="B892" s="41"/>
      <c r="C892" s="41"/>
      <c r="D892" s="41"/>
      <c r="F892" s="35"/>
      <c r="H892" s="42"/>
    </row>
    <row r="893" spans="2:8" x14ac:dyDescent="0.25">
      <c r="B893" s="41"/>
      <c r="C893" s="41"/>
      <c r="D893" s="41"/>
      <c r="F893" s="35"/>
      <c r="H893" s="42"/>
    </row>
    <row r="894" spans="2:8" x14ac:dyDescent="0.25">
      <c r="B894" s="41"/>
      <c r="C894" s="41"/>
      <c r="D894" s="41"/>
      <c r="F894" s="35"/>
      <c r="H894" s="42"/>
    </row>
    <row r="895" spans="2:8" x14ac:dyDescent="0.25">
      <c r="B895" s="41"/>
      <c r="C895" s="41"/>
      <c r="D895" s="41"/>
      <c r="F895" s="35"/>
      <c r="H895" s="42"/>
    </row>
    <row r="896" spans="2:8" x14ac:dyDescent="0.25">
      <c r="B896" s="41"/>
      <c r="C896" s="41"/>
      <c r="D896" s="41"/>
      <c r="F896" s="35"/>
      <c r="H896" s="42"/>
    </row>
    <row r="897" spans="2:8" x14ac:dyDescent="0.25">
      <c r="B897" s="41"/>
      <c r="C897" s="41"/>
      <c r="D897" s="41"/>
      <c r="F897" s="35"/>
      <c r="H897" s="42"/>
    </row>
    <row r="898" spans="2:8" x14ac:dyDescent="0.25">
      <c r="B898" s="41"/>
      <c r="C898" s="41"/>
      <c r="D898" s="41"/>
      <c r="F898" s="35"/>
      <c r="H898" s="42"/>
    </row>
    <row r="899" spans="2:8" x14ac:dyDescent="0.25">
      <c r="B899" s="41"/>
      <c r="C899" s="41"/>
      <c r="D899" s="41"/>
      <c r="F899" s="35"/>
      <c r="H899" s="42"/>
    </row>
    <row r="900" spans="2:8" x14ac:dyDescent="0.25">
      <c r="B900" s="41"/>
      <c r="C900" s="41"/>
      <c r="D900" s="41"/>
      <c r="F900" s="35"/>
      <c r="H900" s="42"/>
    </row>
    <row r="901" spans="2:8" x14ac:dyDescent="0.25">
      <c r="B901" s="41"/>
      <c r="C901" s="41"/>
      <c r="D901" s="41"/>
      <c r="F901" s="35"/>
      <c r="H901" s="42"/>
    </row>
    <row r="902" spans="2:8" x14ac:dyDescent="0.25">
      <c r="B902" s="41"/>
      <c r="C902" s="41"/>
      <c r="D902" s="41"/>
      <c r="F902" s="35"/>
      <c r="H902" s="42"/>
    </row>
    <row r="903" spans="2:8" x14ac:dyDescent="0.25">
      <c r="B903" s="41"/>
      <c r="C903" s="41"/>
      <c r="D903" s="41"/>
      <c r="F903" s="35"/>
      <c r="H903" s="42"/>
    </row>
    <row r="904" spans="2:8" x14ac:dyDescent="0.25">
      <c r="B904" s="41"/>
      <c r="C904" s="41"/>
      <c r="D904" s="41"/>
      <c r="F904" s="35"/>
      <c r="H904" s="42"/>
    </row>
    <row r="905" spans="2:8" x14ac:dyDescent="0.25">
      <c r="B905" s="41"/>
      <c r="C905" s="41"/>
      <c r="D905" s="41"/>
      <c r="F905" s="35"/>
      <c r="H905" s="42"/>
    </row>
    <row r="906" spans="2:8" x14ac:dyDescent="0.25">
      <c r="B906" s="41"/>
      <c r="C906" s="41"/>
      <c r="D906" s="41"/>
      <c r="F906" s="35"/>
      <c r="H906" s="42"/>
    </row>
    <row r="907" spans="2:8" x14ac:dyDescent="0.25">
      <c r="B907" s="41"/>
      <c r="C907" s="41"/>
      <c r="D907" s="41"/>
      <c r="F907" s="35"/>
      <c r="H907" s="42"/>
    </row>
    <row r="908" spans="2:8" x14ac:dyDescent="0.25">
      <c r="B908" s="41"/>
      <c r="C908" s="41"/>
      <c r="D908" s="41"/>
      <c r="F908" s="35"/>
      <c r="H908" s="42"/>
    </row>
    <row r="909" spans="2:8" x14ac:dyDescent="0.25">
      <c r="B909" s="41"/>
      <c r="C909" s="41"/>
      <c r="D909" s="41"/>
      <c r="F909" s="35"/>
      <c r="H909" s="42"/>
    </row>
    <row r="910" spans="2:8" x14ac:dyDescent="0.25">
      <c r="B910" s="41"/>
      <c r="C910" s="41"/>
      <c r="D910" s="41"/>
      <c r="F910" s="35"/>
      <c r="H910" s="42"/>
    </row>
    <row r="911" spans="2:8" x14ac:dyDescent="0.25">
      <c r="B911" s="41"/>
      <c r="C911" s="41"/>
      <c r="D911" s="41"/>
      <c r="F911" s="35"/>
      <c r="H911" s="42"/>
    </row>
    <row r="912" spans="2:8" x14ac:dyDescent="0.25">
      <c r="B912" s="41"/>
      <c r="C912" s="41"/>
      <c r="D912" s="41"/>
      <c r="F912" s="35"/>
      <c r="H912" s="42"/>
    </row>
    <row r="913" spans="2:8" x14ac:dyDescent="0.25">
      <c r="B913" s="41"/>
      <c r="C913" s="41"/>
      <c r="D913" s="41"/>
      <c r="F913" s="35"/>
      <c r="H913" s="42"/>
    </row>
    <row r="914" spans="2:8" x14ac:dyDescent="0.25">
      <c r="B914" s="41"/>
      <c r="C914" s="41"/>
      <c r="D914" s="41"/>
      <c r="F914" s="35"/>
      <c r="H914" s="42"/>
    </row>
    <row r="915" spans="2:8" x14ac:dyDescent="0.25">
      <c r="B915" s="41"/>
      <c r="C915" s="41"/>
      <c r="D915" s="41"/>
      <c r="F915" s="35"/>
      <c r="H915" s="42"/>
    </row>
    <row r="916" spans="2:8" x14ac:dyDescent="0.25">
      <c r="B916" s="41"/>
      <c r="C916" s="41"/>
      <c r="D916" s="41"/>
      <c r="F916" s="35"/>
      <c r="H916" s="42"/>
    </row>
    <row r="917" spans="2:8" x14ac:dyDescent="0.25">
      <c r="B917" s="41"/>
      <c r="C917" s="41"/>
      <c r="D917" s="41"/>
      <c r="F917" s="35"/>
      <c r="H917" s="42"/>
    </row>
    <row r="918" spans="2:8" x14ac:dyDescent="0.25">
      <c r="B918" s="41"/>
      <c r="C918" s="41"/>
      <c r="D918" s="41"/>
      <c r="F918" s="35"/>
      <c r="H918" s="42"/>
    </row>
    <row r="919" spans="2:8" x14ac:dyDescent="0.25">
      <c r="B919" s="41"/>
      <c r="C919" s="41"/>
      <c r="D919" s="41"/>
      <c r="F919" s="35"/>
      <c r="H919" s="42"/>
    </row>
    <row r="920" spans="2:8" x14ac:dyDescent="0.25">
      <c r="B920" s="41"/>
      <c r="C920" s="41"/>
      <c r="D920" s="41"/>
      <c r="F920" s="35"/>
      <c r="H920" s="42"/>
    </row>
    <row r="921" spans="2:8" x14ac:dyDescent="0.25">
      <c r="B921" s="41"/>
      <c r="C921" s="41"/>
      <c r="D921" s="41"/>
      <c r="F921" s="35"/>
      <c r="H921" s="42"/>
    </row>
    <row r="922" spans="2:8" x14ac:dyDescent="0.25">
      <c r="B922" s="41"/>
      <c r="C922" s="41"/>
      <c r="D922" s="41"/>
      <c r="F922" s="35"/>
      <c r="H922" s="42"/>
    </row>
    <row r="923" spans="2:8" x14ac:dyDescent="0.25">
      <c r="B923" s="41"/>
      <c r="C923" s="41"/>
      <c r="D923" s="41"/>
      <c r="F923" s="35"/>
      <c r="H923" s="42"/>
    </row>
    <row r="924" spans="2:8" x14ac:dyDescent="0.25">
      <c r="B924" s="41"/>
      <c r="C924" s="41"/>
      <c r="D924" s="41"/>
      <c r="F924" s="35"/>
      <c r="H924" s="42"/>
    </row>
    <row r="925" spans="2:8" x14ac:dyDescent="0.25">
      <c r="B925" s="41"/>
      <c r="C925" s="41"/>
      <c r="D925" s="41"/>
      <c r="F925" s="35"/>
      <c r="H925" s="42"/>
    </row>
    <row r="926" spans="2:8" x14ac:dyDescent="0.25">
      <c r="B926" s="41"/>
      <c r="C926" s="41"/>
      <c r="D926" s="41"/>
      <c r="F926" s="35"/>
      <c r="H926" s="42"/>
    </row>
    <row r="927" spans="2:8" x14ac:dyDescent="0.25">
      <c r="B927" s="41"/>
      <c r="C927" s="41"/>
      <c r="D927" s="41"/>
      <c r="F927" s="35"/>
      <c r="H927" s="42"/>
    </row>
    <row r="928" spans="2:8" x14ac:dyDescent="0.25">
      <c r="B928" s="41"/>
      <c r="C928" s="41"/>
      <c r="D928" s="41"/>
      <c r="F928" s="35"/>
      <c r="H928" s="42"/>
    </row>
    <row r="929" spans="2:8" x14ac:dyDescent="0.25">
      <c r="B929" s="41"/>
      <c r="C929" s="41"/>
      <c r="D929" s="41"/>
      <c r="F929" s="35"/>
      <c r="H929" s="42"/>
    </row>
    <row r="930" spans="2:8" x14ac:dyDescent="0.25">
      <c r="B930" s="41"/>
      <c r="C930" s="41"/>
      <c r="D930" s="41"/>
      <c r="F930" s="35"/>
      <c r="H930" s="42"/>
    </row>
    <row r="931" spans="2:8" x14ac:dyDescent="0.25">
      <c r="B931" s="41"/>
      <c r="C931" s="41"/>
      <c r="D931" s="41"/>
      <c r="F931" s="35"/>
      <c r="H931" s="42"/>
    </row>
    <row r="932" spans="2:8" x14ac:dyDescent="0.25">
      <c r="B932" s="41"/>
      <c r="C932" s="41"/>
      <c r="D932" s="41"/>
      <c r="F932" s="35"/>
      <c r="H932" s="42"/>
    </row>
    <row r="933" spans="2:8" x14ac:dyDescent="0.25">
      <c r="B933" s="41"/>
      <c r="C933" s="41"/>
      <c r="D933" s="41"/>
      <c r="F933" s="35"/>
      <c r="H933" s="42"/>
    </row>
    <row r="934" spans="2:8" x14ac:dyDescent="0.25">
      <c r="B934" s="41"/>
      <c r="C934" s="41"/>
      <c r="D934" s="41"/>
      <c r="F934" s="35"/>
      <c r="H934" s="42"/>
    </row>
    <row r="935" spans="2:8" x14ac:dyDescent="0.25">
      <c r="B935" s="41"/>
      <c r="C935" s="41"/>
      <c r="D935" s="41"/>
      <c r="F935" s="35"/>
      <c r="H935" s="42"/>
    </row>
    <row r="936" spans="2:8" x14ac:dyDescent="0.25">
      <c r="B936" s="41"/>
      <c r="C936" s="41"/>
      <c r="D936" s="41"/>
      <c r="F936" s="35"/>
      <c r="H936" s="42"/>
    </row>
    <row r="937" spans="2:8" x14ac:dyDescent="0.25">
      <c r="B937" s="41"/>
      <c r="C937" s="41"/>
      <c r="D937" s="41"/>
      <c r="F937" s="35"/>
      <c r="H937" s="42"/>
    </row>
    <row r="938" spans="2:8" x14ac:dyDescent="0.25">
      <c r="B938" s="41"/>
      <c r="C938" s="41"/>
      <c r="D938" s="41"/>
      <c r="F938" s="35"/>
      <c r="H938" s="42"/>
    </row>
    <row r="939" spans="2:8" x14ac:dyDescent="0.25">
      <c r="B939" s="41"/>
      <c r="C939" s="41"/>
      <c r="D939" s="41"/>
      <c r="F939" s="35"/>
      <c r="H939" s="42"/>
    </row>
    <row r="940" spans="2:8" x14ac:dyDescent="0.25">
      <c r="B940" s="41"/>
      <c r="C940" s="41"/>
      <c r="D940" s="41"/>
      <c r="F940" s="35"/>
      <c r="H940" s="42"/>
    </row>
    <row r="941" spans="2:8" x14ac:dyDescent="0.25">
      <c r="B941" s="41"/>
      <c r="C941" s="41"/>
      <c r="D941" s="41"/>
      <c r="F941" s="35"/>
      <c r="H941" s="42"/>
    </row>
    <row r="942" spans="2:8" x14ac:dyDescent="0.25">
      <c r="B942" s="41"/>
      <c r="C942" s="41"/>
      <c r="D942" s="41"/>
      <c r="F942" s="35"/>
      <c r="H942" s="42"/>
    </row>
    <row r="943" spans="2:8" x14ac:dyDescent="0.25">
      <c r="B943" s="41"/>
      <c r="C943" s="41"/>
      <c r="D943" s="41"/>
      <c r="F943" s="35"/>
      <c r="H943" s="42"/>
    </row>
    <row r="944" spans="2:8" x14ac:dyDescent="0.25">
      <c r="B944" s="41"/>
      <c r="C944" s="41"/>
      <c r="D944" s="41"/>
      <c r="F944" s="35"/>
      <c r="H944" s="42"/>
    </row>
    <row r="945" spans="2:8" x14ac:dyDescent="0.25">
      <c r="B945" s="41"/>
      <c r="C945" s="41"/>
      <c r="D945" s="41"/>
      <c r="F945" s="35"/>
      <c r="H945" s="42"/>
    </row>
    <row r="946" spans="2:8" x14ac:dyDescent="0.25">
      <c r="B946" s="41"/>
      <c r="C946" s="41"/>
      <c r="D946" s="41"/>
      <c r="F946" s="35"/>
      <c r="H946" s="42"/>
    </row>
    <row r="947" spans="2:8" x14ac:dyDescent="0.25">
      <c r="B947" s="41"/>
      <c r="C947" s="41"/>
      <c r="D947" s="41"/>
      <c r="F947" s="35"/>
      <c r="H947" s="42"/>
    </row>
    <row r="948" spans="2:8" x14ac:dyDescent="0.25">
      <c r="B948" s="41"/>
      <c r="C948" s="41"/>
      <c r="D948" s="41"/>
      <c r="F948" s="35"/>
      <c r="H948" s="42"/>
    </row>
    <row r="949" spans="2:8" x14ac:dyDescent="0.25">
      <c r="B949" s="41"/>
      <c r="C949" s="41"/>
      <c r="D949" s="41"/>
      <c r="F949" s="35"/>
      <c r="H949" s="42"/>
    </row>
    <row r="950" spans="2:8" x14ac:dyDescent="0.25">
      <c r="B950" s="41"/>
      <c r="C950" s="41"/>
      <c r="D950" s="41"/>
      <c r="F950" s="35"/>
      <c r="H950" s="42"/>
    </row>
    <row r="951" spans="2:8" x14ac:dyDescent="0.25">
      <c r="B951" s="41"/>
      <c r="C951" s="41"/>
      <c r="D951" s="41"/>
      <c r="F951" s="35"/>
      <c r="H951" s="42"/>
    </row>
    <row r="952" spans="2:8" x14ac:dyDescent="0.25">
      <c r="B952" s="41"/>
      <c r="C952" s="41"/>
      <c r="D952" s="41"/>
      <c r="F952" s="35"/>
      <c r="H952" s="42"/>
    </row>
    <row r="953" spans="2:8" x14ac:dyDescent="0.25">
      <c r="B953" s="41"/>
      <c r="C953" s="41"/>
      <c r="D953" s="41"/>
      <c r="F953" s="35"/>
      <c r="H953" s="42"/>
    </row>
    <row r="954" spans="2:8" x14ac:dyDescent="0.25">
      <c r="B954" s="41"/>
      <c r="C954" s="41"/>
      <c r="D954" s="41"/>
      <c r="F954" s="35"/>
      <c r="H954" s="42"/>
    </row>
    <row r="955" spans="2:8" x14ac:dyDescent="0.25">
      <c r="B955" s="41"/>
      <c r="C955" s="41"/>
      <c r="D955" s="41"/>
      <c r="F955" s="35"/>
      <c r="H955" s="42"/>
    </row>
    <row r="956" spans="2:8" x14ac:dyDescent="0.25">
      <c r="B956" s="41"/>
      <c r="C956" s="41"/>
      <c r="D956" s="41"/>
      <c r="F956" s="35"/>
      <c r="H956" s="42"/>
    </row>
    <row r="957" spans="2:8" x14ac:dyDescent="0.25">
      <c r="B957" s="41"/>
      <c r="C957" s="41"/>
      <c r="D957" s="41"/>
      <c r="F957" s="35"/>
      <c r="H957" s="42"/>
    </row>
    <row r="958" spans="2:8" x14ac:dyDescent="0.25">
      <c r="B958" s="41"/>
      <c r="C958" s="41"/>
      <c r="D958" s="41"/>
      <c r="F958" s="35"/>
      <c r="H958" s="42"/>
    </row>
    <row r="959" spans="2:8" x14ac:dyDescent="0.25">
      <c r="B959" s="41"/>
      <c r="C959" s="41"/>
      <c r="D959" s="41"/>
      <c r="F959" s="35"/>
      <c r="H959" s="42"/>
    </row>
    <row r="960" spans="2:8" x14ac:dyDescent="0.25">
      <c r="B960" s="41"/>
      <c r="C960" s="41"/>
      <c r="D960" s="41"/>
      <c r="F960" s="35"/>
      <c r="H960" s="42"/>
    </row>
    <row r="961" spans="2:8" x14ac:dyDescent="0.25">
      <c r="B961" s="41"/>
      <c r="C961" s="41"/>
      <c r="D961" s="41"/>
      <c r="F961" s="35"/>
      <c r="H961" s="42"/>
    </row>
    <row r="962" spans="2:8" x14ac:dyDescent="0.25">
      <c r="B962" s="41"/>
      <c r="C962" s="41"/>
      <c r="D962" s="41"/>
      <c r="F962" s="35"/>
      <c r="H962" s="42"/>
    </row>
    <row r="963" spans="2:8" x14ac:dyDescent="0.25">
      <c r="B963" s="41"/>
      <c r="C963" s="41"/>
      <c r="D963" s="41"/>
      <c r="F963" s="35"/>
      <c r="H963" s="42"/>
    </row>
    <row r="964" spans="2:8" x14ac:dyDescent="0.25">
      <c r="B964" s="41"/>
      <c r="C964" s="41"/>
      <c r="D964" s="41"/>
      <c r="F964" s="35"/>
      <c r="H964" s="42"/>
    </row>
    <row r="965" spans="2:8" x14ac:dyDescent="0.25">
      <c r="B965" s="41"/>
      <c r="C965" s="41"/>
      <c r="D965" s="41"/>
      <c r="F965" s="35"/>
      <c r="H965" s="42"/>
    </row>
    <row r="966" spans="2:8" x14ac:dyDescent="0.25">
      <c r="B966" s="41"/>
      <c r="C966" s="41"/>
      <c r="D966" s="41"/>
      <c r="F966" s="35"/>
      <c r="H966" s="42"/>
    </row>
    <row r="967" spans="2:8" x14ac:dyDescent="0.25">
      <c r="B967" s="41"/>
      <c r="C967" s="41"/>
      <c r="D967" s="41"/>
      <c r="F967" s="35"/>
      <c r="H967" s="42"/>
    </row>
    <row r="968" spans="2:8" x14ac:dyDescent="0.25">
      <c r="B968" s="41"/>
      <c r="C968" s="41"/>
      <c r="D968" s="41"/>
      <c r="F968" s="35"/>
      <c r="H968" s="42"/>
    </row>
    <row r="969" spans="2:8" x14ac:dyDescent="0.25">
      <c r="B969" s="41"/>
      <c r="C969" s="41"/>
      <c r="D969" s="41"/>
      <c r="F969" s="35"/>
      <c r="H969" s="42"/>
    </row>
    <row r="970" spans="2:8" x14ac:dyDescent="0.25">
      <c r="B970" s="41"/>
      <c r="C970" s="41"/>
      <c r="D970" s="41"/>
      <c r="F970" s="35"/>
      <c r="H970" s="42"/>
    </row>
    <row r="971" spans="2:8" x14ac:dyDescent="0.25">
      <c r="B971" s="41"/>
      <c r="C971" s="41"/>
      <c r="D971" s="41"/>
      <c r="F971" s="35"/>
      <c r="H971" s="42"/>
    </row>
    <row r="972" spans="2:8" x14ac:dyDescent="0.25">
      <c r="B972" s="41"/>
      <c r="C972" s="41"/>
      <c r="D972" s="41"/>
      <c r="F972" s="35"/>
      <c r="H972" s="42"/>
    </row>
    <row r="973" spans="2:8" x14ac:dyDescent="0.25">
      <c r="B973" s="41"/>
      <c r="C973" s="41"/>
      <c r="D973" s="41"/>
      <c r="F973" s="35"/>
      <c r="H973" s="42"/>
    </row>
    <row r="974" spans="2:8" x14ac:dyDescent="0.25">
      <c r="B974" s="41"/>
      <c r="C974" s="41"/>
      <c r="D974" s="41"/>
      <c r="F974" s="35"/>
      <c r="H974" s="42"/>
    </row>
    <row r="975" spans="2:8" x14ac:dyDescent="0.25">
      <c r="B975" s="41"/>
      <c r="C975" s="41"/>
      <c r="D975" s="41"/>
      <c r="F975" s="35"/>
      <c r="H975" s="42"/>
    </row>
    <row r="976" spans="2:8" x14ac:dyDescent="0.25">
      <c r="B976" s="41"/>
      <c r="C976" s="41"/>
      <c r="D976" s="41"/>
      <c r="F976" s="35"/>
      <c r="H976" s="42"/>
    </row>
    <row r="977" spans="2:8" x14ac:dyDescent="0.25">
      <c r="B977" s="41"/>
      <c r="C977" s="41"/>
      <c r="D977" s="41"/>
      <c r="F977" s="35"/>
      <c r="H977" s="42"/>
    </row>
    <row r="978" spans="2:8" x14ac:dyDescent="0.25">
      <c r="B978" s="41"/>
      <c r="C978" s="41"/>
      <c r="D978" s="41"/>
      <c r="F978" s="35"/>
      <c r="H978" s="42"/>
    </row>
    <row r="979" spans="2:8" x14ac:dyDescent="0.25">
      <c r="B979" s="41"/>
      <c r="C979" s="41"/>
      <c r="D979" s="41"/>
      <c r="F979" s="35"/>
      <c r="H979" s="42"/>
    </row>
    <row r="980" spans="2:8" x14ac:dyDescent="0.25">
      <c r="B980" s="41"/>
      <c r="C980" s="41"/>
      <c r="D980" s="41"/>
      <c r="F980" s="35"/>
      <c r="H980" s="42"/>
    </row>
    <row r="981" spans="2:8" x14ac:dyDescent="0.25">
      <c r="B981" s="41"/>
      <c r="C981" s="41"/>
      <c r="D981" s="41"/>
      <c r="F981" s="35"/>
      <c r="H981" s="42"/>
    </row>
    <row r="982" spans="2:8" x14ac:dyDescent="0.25">
      <c r="B982" s="41"/>
      <c r="C982" s="41"/>
      <c r="D982" s="41"/>
      <c r="F982" s="35"/>
      <c r="H982" s="42"/>
    </row>
    <row r="983" spans="2:8" x14ac:dyDescent="0.25">
      <c r="B983" s="41"/>
      <c r="C983" s="41"/>
      <c r="D983" s="41"/>
      <c r="F983" s="35"/>
      <c r="H983" s="42"/>
    </row>
    <row r="984" spans="2:8" x14ac:dyDescent="0.25">
      <c r="B984" s="41"/>
      <c r="C984" s="41"/>
      <c r="D984" s="41"/>
      <c r="F984" s="35"/>
      <c r="H984" s="42"/>
    </row>
    <row r="985" spans="2:8" x14ac:dyDescent="0.25">
      <c r="B985" s="41"/>
      <c r="C985" s="41"/>
      <c r="D985" s="41"/>
      <c r="F985" s="35"/>
      <c r="H985" s="42"/>
    </row>
    <row r="986" spans="2:8" x14ac:dyDescent="0.25">
      <c r="B986" s="41"/>
      <c r="C986" s="41"/>
      <c r="D986" s="41"/>
      <c r="F986" s="35"/>
      <c r="H986" s="42"/>
    </row>
    <row r="987" spans="2:8" x14ac:dyDescent="0.25">
      <c r="B987" s="41"/>
      <c r="C987" s="41"/>
      <c r="D987" s="41"/>
      <c r="F987" s="35"/>
      <c r="H987" s="42"/>
    </row>
    <row r="988" spans="2:8" x14ac:dyDescent="0.25">
      <c r="B988" s="41"/>
      <c r="C988" s="41"/>
      <c r="D988" s="41"/>
      <c r="F988" s="35"/>
      <c r="H988" s="42"/>
    </row>
    <row r="989" spans="2:8" x14ac:dyDescent="0.25">
      <c r="B989" s="41"/>
      <c r="C989" s="41"/>
      <c r="D989" s="41"/>
      <c r="F989" s="35"/>
      <c r="H989" s="42"/>
    </row>
    <row r="990" spans="2:8" x14ac:dyDescent="0.25">
      <c r="B990" s="41"/>
      <c r="C990" s="41"/>
      <c r="D990" s="41"/>
      <c r="F990" s="35"/>
      <c r="H990" s="42"/>
    </row>
    <row r="991" spans="2:8" x14ac:dyDescent="0.25">
      <c r="B991" s="41"/>
      <c r="C991" s="41"/>
      <c r="D991" s="41"/>
      <c r="F991" s="35"/>
      <c r="H991" s="42"/>
    </row>
    <row r="992" spans="2:8" x14ac:dyDescent="0.25">
      <c r="B992" s="41"/>
      <c r="C992" s="41"/>
      <c r="D992" s="41"/>
      <c r="F992" s="35"/>
      <c r="H992" s="42"/>
    </row>
    <row r="993" spans="2:8" x14ac:dyDescent="0.25">
      <c r="B993" s="41"/>
      <c r="C993" s="41"/>
      <c r="D993" s="41"/>
      <c r="F993" s="35"/>
      <c r="H993" s="42"/>
    </row>
    <row r="994" spans="2:8" x14ac:dyDescent="0.25">
      <c r="B994" s="41"/>
      <c r="C994" s="41"/>
      <c r="D994" s="41"/>
      <c r="F994" s="35"/>
      <c r="H994" s="42"/>
    </row>
    <row r="995" spans="2:8" x14ac:dyDescent="0.25">
      <c r="B995" s="41"/>
      <c r="C995" s="41"/>
      <c r="D995" s="41"/>
      <c r="F995" s="35"/>
      <c r="H995" s="42"/>
    </row>
    <row r="996" spans="2:8" x14ac:dyDescent="0.25">
      <c r="B996" s="41"/>
      <c r="C996" s="41"/>
      <c r="D996" s="41"/>
      <c r="F996" s="35"/>
      <c r="H996" s="42"/>
    </row>
    <row r="997" spans="2:8" x14ac:dyDescent="0.25">
      <c r="B997" s="41"/>
      <c r="C997" s="41"/>
      <c r="D997" s="41"/>
      <c r="F997" s="35"/>
      <c r="H997" s="42"/>
    </row>
    <row r="998" spans="2:8" x14ac:dyDescent="0.25">
      <c r="B998" s="41"/>
      <c r="C998" s="41"/>
      <c r="D998" s="41"/>
      <c r="F998" s="35"/>
      <c r="H998" s="42"/>
    </row>
    <row r="999" spans="2:8" x14ac:dyDescent="0.25">
      <c r="B999" s="41"/>
      <c r="C999" s="41"/>
      <c r="D999" s="41"/>
      <c r="F999" s="35"/>
      <c r="H999" s="42"/>
    </row>
    <row r="1000" spans="2:8" x14ac:dyDescent="0.25">
      <c r="B1000" s="41"/>
      <c r="C1000" s="41"/>
      <c r="D1000" s="41"/>
      <c r="F1000" s="35"/>
      <c r="H1000" s="42"/>
    </row>
    <row r="1001" spans="2:8" x14ac:dyDescent="0.25">
      <c r="B1001" s="41"/>
      <c r="C1001" s="41"/>
      <c r="D1001" s="41"/>
      <c r="F1001" s="35"/>
      <c r="H1001" s="42"/>
    </row>
    <row r="1002" spans="2:8" x14ac:dyDescent="0.25">
      <c r="B1002" s="41"/>
      <c r="C1002" s="41"/>
      <c r="D1002" s="41"/>
      <c r="F1002" s="35"/>
      <c r="H1002" s="42"/>
    </row>
    <row r="1003" spans="2:8" x14ac:dyDescent="0.25">
      <c r="B1003" s="41"/>
      <c r="C1003" s="41"/>
      <c r="D1003" s="41"/>
      <c r="F1003" s="35"/>
      <c r="H1003" s="42"/>
    </row>
    <row r="1004" spans="2:8" x14ac:dyDescent="0.25">
      <c r="B1004" s="41"/>
      <c r="C1004" s="41"/>
      <c r="D1004" s="41"/>
      <c r="F1004" s="35"/>
      <c r="H1004" s="42"/>
    </row>
    <row r="1005" spans="2:8" x14ac:dyDescent="0.25">
      <c r="B1005" s="41"/>
      <c r="C1005" s="41"/>
      <c r="D1005" s="41"/>
      <c r="F1005" s="35"/>
      <c r="H1005" s="42"/>
    </row>
    <row r="1006" spans="2:8" x14ac:dyDescent="0.25">
      <c r="B1006" s="41"/>
      <c r="C1006" s="41"/>
      <c r="D1006" s="41"/>
      <c r="F1006" s="35"/>
      <c r="H1006" s="42"/>
    </row>
    <row r="1007" spans="2:8" x14ac:dyDescent="0.25">
      <c r="B1007" s="41"/>
      <c r="C1007" s="41"/>
      <c r="D1007" s="41"/>
      <c r="F1007" s="35"/>
      <c r="H1007" s="42"/>
    </row>
    <row r="1008" spans="2:8" x14ac:dyDescent="0.25">
      <c r="B1008" s="41"/>
      <c r="C1008" s="41"/>
      <c r="D1008" s="41"/>
      <c r="F1008" s="35"/>
      <c r="H1008" s="42"/>
    </row>
    <row r="1009" spans="2:8" x14ac:dyDescent="0.25">
      <c r="B1009" s="41"/>
      <c r="C1009" s="41"/>
      <c r="D1009" s="41"/>
      <c r="F1009" s="35"/>
      <c r="H1009" s="42"/>
    </row>
    <row r="1010" spans="2:8" x14ac:dyDescent="0.25">
      <c r="B1010" s="41"/>
      <c r="C1010" s="41"/>
      <c r="D1010" s="41"/>
      <c r="F1010" s="35"/>
      <c r="H1010" s="42"/>
    </row>
    <row r="1011" spans="2:8" x14ac:dyDescent="0.25">
      <c r="B1011" s="41"/>
      <c r="C1011" s="41"/>
      <c r="D1011" s="41"/>
      <c r="F1011" s="35"/>
      <c r="H1011" s="42"/>
    </row>
    <row r="1012" spans="2:8" x14ac:dyDescent="0.25">
      <c r="B1012" s="41"/>
      <c r="C1012" s="41"/>
      <c r="D1012" s="41"/>
      <c r="F1012" s="35"/>
      <c r="H1012" s="42"/>
    </row>
    <row r="1013" spans="2:8" x14ac:dyDescent="0.25">
      <c r="B1013" s="41"/>
      <c r="C1013" s="41"/>
      <c r="D1013" s="41"/>
      <c r="F1013" s="35"/>
      <c r="H1013" s="42"/>
    </row>
    <row r="1014" spans="2:8" x14ac:dyDescent="0.25">
      <c r="B1014" s="41"/>
      <c r="C1014" s="41"/>
      <c r="D1014" s="41"/>
      <c r="F1014" s="35"/>
      <c r="H1014" s="42"/>
    </row>
    <row r="1015" spans="2:8" x14ac:dyDescent="0.25">
      <c r="B1015" s="41"/>
      <c r="C1015" s="41"/>
      <c r="D1015" s="41"/>
      <c r="F1015" s="35"/>
      <c r="H1015" s="42"/>
    </row>
    <row r="1016" spans="2:8" x14ac:dyDescent="0.25">
      <c r="B1016" s="41"/>
      <c r="C1016" s="41"/>
      <c r="D1016" s="41"/>
      <c r="F1016" s="35"/>
      <c r="H1016" s="42"/>
    </row>
    <row r="1017" spans="2:8" x14ac:dyDescent="0.25">
      <c r="B1017" s="41"/>
      <c r="C1017" s="41"/>
      <c r="D1017" s="41"/>
      <c r="F1017" s="35"/>
      <c r="H1017" s="42"/>
    </row>
    <row r="1018" spans="2:8" x14ac:dyDescent="0.25">
      <c r="B1018" s="41"/>
      <c r="C1018" s="41"/>
      <c r="D1018" s="41"/>
      <c r="F1018" s="35"/>
      <c r="H1018" s="42"/>
    </row>
    <row r="1019" spans="2:8" x14ac:dyDescent="0.25">
      <c r="B1019" s="41"/>
      <c r="C1019" s="41"/>
      <c r="D1019" s="41"/>
      <c r="F1019" s="35"/>
      <c r="H1019" s="42"/>
    </row>
    <row r="1020" spans="2:8" x14ac:dyDescent="0.25">
      <c r="B1020" s="41"/>
      <c r="C1020" s="41"/>
      <c r="D1020" s="41"/>
      <c r="F1020" s="35"/>
      <c r="H1020" s="42"/>
    </row>
    <row r="1021" spans="2:8" x14ac:dyDescent="0.25">
      <c r="B1021" s="41"/>
      <c r="C1021" s="41"/>
      <c r="D1021" s="41"/>
      <c r="F1021" s="35"/>
      <c r="H1021" s="42"/>
    </row>
    <row r="1022" spans="2:8" x14ac:dyDescent="0.25">
      <c r="B1022" s="41"/>
      <c r="C1022" s="41"/>
      <c r="D1022" s="41"/>
      <c r="F1022" s="35"/>
      <c r="H1022" s="42"/>
    </row>
    <row r="1023" spans="2:8" x14ac:dyDescent="0.25">
      <c r="B1023" s="41"/>
      <c r="C1023" s="41"/>
      <c r="D1023" s="41"/>
      <c r="F1023" s="35"/>
      <c r="H1023" s="42"/>
    </row>
    <row r="1024" spans="2:8" x14ac:dyDescent="0.25">
      <c r="B1024" s="41"/>
      <c r="C1024" s="41"/>
      <c r="D1024" s="41"/>
      <c r="F1024" s="35"/>
      <c r="H1024" s="42"/>
    </row>
    <row r="1025" spans="2:8" x14ac:dyDescent="0.25">
      <c r="B1025" s="41"/>
      <c r="C1025" s="41"/>
      <c r="D1025" s="41"/>
      <c r="F1025" s="35"/>
      <c r="H1025" s="42"/>
    </row>
    <row r="1026" spans="2:8" x14ac:dyDescent="0.25">
      <c r="B1026" s="41"/>
      <c r="C1026" s="41"/>
      <c r="D1026" s="41"/>
      <c r="F1026" s="35"/>
      <c r="H1026" s="42"/>
    </row>
    <row r="1027" spans="2:8" x14ac:dyDescent="0.25">
      <c r="B1027" s="41"/>
      <c r="C1027" s="41"/>
      <c r="D1027" s="41"/>
      <c r="F1027" s="35"/>
      <c r="H1027" s="42"/>
    </row>
    <row r="1028" spans="2:8" x14ac:dyDescent="0.25">
      <c r="B1028" s="41"/>
      <c r="C1028" s="41"/>
      <c r="D1028" s="41"/>
      <c r="F1028" s="35"/>
      <c r="H1028" s="42"/>
    </row>
    <row r="1029" spans="2:8" x14ac:dyDescent="0.25">
      <c r="B1029" s="41"/>
      <c r="C1029" s="41"/>
      <c r="D1029" s="41"/>
      <c r="F1029" s="35"/>
      <c r="H1029" s="42"/>
    </row>
    <row r="1030" spans="2:8" x14ac:dyDescent="0.25">
      <c r="B1030" s="41"/>
      <c r="C1030" s="41"/>
      <c r="D1030" s="41"/>
      <c r="F1030" s="35"/>
      <c r="H1030" s="42"/>
    </row>
    <row r="1031" spans="2:8" x14ac:dyDescent="0.25">
      <c r="B1031" s="41"/>
      <c r="C1031" s="41"/>
      <c r="D1031" s="41"/>
      <c r="F1031" s="35"/>
      <c r="H1031" s="42"/>
    </row>
    <row r="1032" spans="2:8" x14ac:dyDescent="0.25">
      <c r="B1032" s="41"/>
      <c r="C1032" s="41"/>
      <c r="D1032" s="41"/>
      <c r="F1032" s="35"/>
      <c r="H1032" s="42"/>
    </row>
    <row r="1033" spans="2:8" x14ac:dyDescent="0.25">
      <c r="B1033" s="41"/>
      <c r="C1033" s="41"/>
      <c r="D1033" s="41"/>
      <c r="F1033" s="35"/>
      <c r="H1033" s="42"/>
    </row>
    <row r="1034" spans="2:8" x14ac:dyDescent="0.25">
      <c r="B1034" s="41"/>
      <c r="C1034" s="41"/>
      <c r="D1034" s="41"/>
      <c r="F1034" s="35"/>
      <c r="H1034" s="42"/>
    </row>
    <row r="1035" spans="2:8" x14ac:dyDescent="0.25">
      <c r="B1035" s="41"/>
      <c r="C1035" s="41"/>
      <c r="D1035" s="41"/>
      <c r="F1035" s="35"/>
      <c r="H1035" s="42"/>
    </row>
    <row r="1036" spans="2:8" x14ac:dyDescent="0.25">
      <c r="B1036" s="41"/>
      <c r="C1036" s="41"/>
      <c r="D1036" s="41"/>
      <c r="F1036" s="35"/>
      <c r="H1036" s="42"/>
    </row>
    <row r="1037" spans="2:8" x14ac:dyDescent="0.25">
      <c r="B1037" s="41"/>
      <c r="C1037" s="41"/>
      <c r="D1037" s="41"/>
      <c r="F1037" s="35"/>
      <c r="H1037" s="42"/>
    </row>
    <row r="1038" spans="2:8" x14ac:dyDescent="0.25">
      <c r="B1038" s="41"/>
      <c r="C1038" s="41"/>
      <c r="D1038" s="41"/>
      <c r="F1038" s="35"/>
      <c r="H1038" s="42"/>
    </row>
    <row r="1039" spans="2:8" x14ac:dyDescent="0.25">
      <c r="B1039" s="41"/>
      <c r="C1039" s="41"/>
      <c r="D1039" s="41"/>
      <c r="F1039" s="35"/>
      <c r="H1039" s="42"/>
    </row>
    <row r="1040" spans="2:8" x14ac:dyDescent="0.25">
      <c r="B1040" s="41"/>
      <c r="C1040" s="41"/>
      <c r="D1040" s="41"/>
      <c r="F1040" s="35"/>
      <c r="H1040" s="42"/>
    </row>
    <row r="1041" spans="2:8" x14ac:dyDescent="0.25">
      <c r="B1041" s="41"/>
      <c r="C1041" s="41"/>
      <c r="D1041" s="41"/>
      <c r="F1041" s="35"/>
      <c r="H1041" s="42"/>
    </row>
    <row r="1042" spans="2:8" x14ac:dyDescent="0.25">
      <c r="B1042" s="41"/>
      <c r="C1042" s="41"/>
      <c r="D1042" s="41"/>
      <c r="F1042" s="35"/>
      <c r="H1042" s="42"/>
    </row>
    <row r="1043" spans="2:8" x14ac:dyDescent="0.25">
      <c r="B1043" s="41"/>
      <c r="C1043" s="41"/>
      <c r="D1043" s="41"/>
      <c r="F1043" s="35"/>
      <c r="H1043" s="42"/>
    </row>
    <row r="1044" spans="2:8" x14ac:dyDescent="0.25">
      <c r="B1044" s="41"/>
      <c r="C1044" s="41"/>
      <c r="D1044" s="41"/>
      <c r="F1044" s="35"/>
      <c r="H1044" s="42"/>
    </row>
    <row r="1045" spans="2:8" x14ac:dyDescent="0.25">
      <c r="B1045" s="41"/>
      <c r="C1045" s="41"/>
      <c r="D1045" s="41"/>
      <c r="F1045" s="35"/>
      <c r="H1045" s="42"/>
    </row>
    <row r="1046" spans="2:8" x14ac:dyDescent="0.25">
      <c r="B1046" s="41"/>
      <c r="C1046" s="41"/>
      <c r="D1046" s="41"/>
      <c r="F1046" s="35"/>
      <c r="H1046" s="42"/>
    </row>
    <row r="1047" spans="2:8" x14ac:dyDescent="0.25">
      <c r="B1047" s="41"/>
      <c r="C1047" s="41"/>
      <c r="D1047" s="41"/>
      <c r="F1047" s="35"/>
      <c r="H1047" s="42"/>
    </row>
    <row r="1048" spans="2:8" x14ac:dyDescent="0.25">
      <c r="B1048" s="41"/>
      <c r="C1048" s="41"/>
      <c r="D1048" s="41"/>
      <c r="F1048" s="35"/>
      <c r="H1048" s="42"/>
    </row>
    <row r="1049" spans="2:8" x14ac:dyDescent="0.25">
      <c r="B1049" s="41"/>
      <c r="C1049" s="41"/>
      <c r="D1049" s="41"/>
      <c r="F1049" s="35"/>
      <c r="H1049" s="42"/>
    </row>
    <row r="1050" spans="2:8" x14ac:dyDescent="0.25">
      <c r="B1050" s="41"/>
      <c r="C1050" s="41"/>
      <c r="D1050" s="41"/>
      <c r="F1050" s="35"/>
      <c r="H1050" s="42"/>
    </row>
    <row r="1051" spans="2:8" x14ac:dyDescent="0.25">
      <c r="B1051" s="41"/>
      <c r="C1051" s="41"/>
      <c r="D1051" s="41"/>
      <c r="F1051" s="35"/>
      <c r="H1051" s="42"/>
    </row>
    <row r="1052" spans="2:8" x14ac:dyDescent="0.25">
      <c r="B1052" s="41"/>
      <c r="C1052" s="41"/>
      <c r="D1052" s="41"/>
      <c r="F1052" s="35"/>
      <c r="H1052" s="42"/>
    </row>
    <row r="1053" spans="2:8" x14ac:dyDescent="0.25">
      <c r="B1053" s="41"/>
      <c r="C1053" s="41"/>
      <c r="D1053" s="41"/>
      <c r="F1053" s="35"/>
      <c r="H1053" s="42"/>
    </row>
    <row r="1054" spans="2:8" x14ac:dyDescent="0.25">
      <c r="B1054" s="41"/>
      <c r="C1054" s="41"/>
      <c r="D1054" s="41"/>
      <c r="F1054" s="35"/>
      <c r="H1054" s="42"/>
    </row>
    <row r="1055" spans="2:8" x14ac:dyDescent="0.25">
      <c r="B1055" s="41"/>
      <c r="C1055" s="41"/>
      <c r="D1055" s="41"/>
      <c r="F1055" s="35"/>
      <c r="H1055" s="42"/>
    </row>
    <row r="1056" spans="2:8" x14ac:dyDescent="0.25">
      <c r="B1056" s="41"/>
      <c r="C1056" s="41"/>
      <c r="D1056" s="41"/>
      <c r="F1056" s="35"/>
      <c r="H1056" s="42"/>
    </row>
    <row r="1057" spans="2:8" x14ac:dyDescent="0.25">
      <c r="B1057" s="41"/>
      <c r="C1057" s="41"/>
      <c r="D1057" s="41"/>
      <c r="F1057" s="35"/>
      <c r="H1057" s="42"/>
    </row>
    <row r="1058" spans="2:8" x14ac:dyDescent="0.25">
      <c r="B1058" s="41"/>
      <c r="C1058" s="41"/>
      <c r="D1058" s="41"/>
      <c r="F1058" s="35"/>
      <c r="H1058" s="42"/>
    </row>
    <row r="1059" spans="2:8" x14ac:dyDescent="0.25">
      <c r="B1059" s="41"/>
      <c r="C1059" s="41"/>
      <c r="D1059" s="41"/>
      <c r="F1059" s="35"/>
      <c r="H1059" s="42"/>
    </row>
    <row r="1060" spans="2:8" x14ac:dyDescent="0.25">
      <c r="B1060" s="41"/>
      <c r="C1060" s="41"/>
      <c r="D1060" s="41"/>
      <c r="F1060" s="35"/>
      <c r="H1060" s="42"/>
    </row>
    <row r="1061" spans="2:8" x14ac:dyDescent="0.25">
      <c r="B1061" s="41"/>
      <c r="C1061" s="41"/>
      <c r="D1061" s="41"/>
      <c r="F1061" s="35"/>
      <c r="H1061" s="42"/>
    </row>
    <row r="1062" spans="2:8" x14ac:dyDescent="0.25">
      <c r="B1062" s="41"/>
      <c r="C1062" s="41"/>
      <c r="D1062" s="41"/>
      <c r="F1062" s="35"/>
      <c r="H1062" s="42"/>
    </row>
    <row r="1063" spans="2:8" x14ac:dyDescent="0.25">
      <c r="B1063" s="41"/>
      <c r="C1063" s="41"/>
      <c r="D1063" s="41"/>
      <c r="F1063" s="35"/>
      <c r="H1063" s="42"/>
    </row>
    <row r="1064" spans="2:8" x14ac:dyDescent="0.25">
      <c r="B1064" s="41"/>
      <c r="C1064" s="41"/>
      <c r="D1064" s="41"/>
      <c r="F1064" s="35"/>
      <c r="H1064" s="42"/>
    </row>
    <row r="1065" spans="2:8" x14ac:dyDescent="0.25">
      <c r="B1065" s="41"/>
      <c r="C1065" s="41"/>
      <c r="D1065" s="41"/>
      <c r="F1065" s="35"/>
      <c r="H1065" s="42"/>
    </row>
    <row r="1066" spans="2:8" x14ac:dyDescent="0.25">
      <c r="B1066" s="41"/>
      <c r="C1066" s="41"/>
      <c r="D1066" s="41"/>
      <c r="F1066" s="35"/>
      <c r="H1066" s="42"/>
    </row>
    <row r="1067" spans="2:8" x14ac:dyDescent="0.25">
      <c r="B1067" s="41"/>
      <c r="C1067" s="41"/>
      <c r="D1067" s="41"/>
      <c r="F1067" s="35"/>
      <c r="H1067" s="42"/>
    </row>
    <row r="1068" spans="2:8" x14ac:dyDescent="0.25">
      <c r="B1068" s="41"/>
      <c r="C1068" s="41"/>
      <c r="D1068" s="41"/>
      <c r="F1068" s="35"/>
      <c r="H1068" s="42"/>
    </row>
    <row r="1069" spans="2:8" x14ac:dyDescent="0.25">
      <c r="B1069" s="41"/>
      <c r="C1069" s="41"/>
      <c r="D1069" s="41"/>
      <c r="F1069" s="35"/>
      <c r="H1069" s="42"/>
    </row>
    <row r="1070" spans="2:8" x14ac:dyDescent="0.25">
      <c r="B1070" s="41"/>
      <c r="C1070" s="41"/>
      <c r="D1070" s="41"/>
      <c r="F1070" s="35"/>
      <c r="H1070" s="42"/>
    </row>
    <row r="1071" spans="2:8" x14ac:dyDescent="0.25">
      <c r="B1071" s="41"/>
      <c r="C1071" s="41"/>
      <c r="D1071" s="41"/>
      <c r="F1071" s="35"/>
      <c r="H1071" s="42"/>
    </row>
    <row r="1072" spans="2:8" x14ac:dyDescent="0.25">
      <c r="B1072" s="41"/>
      <c r="C1072" s="41"/>
      <c r="D1072" s="41"/>
      <c r="F1072" s="35"/>
      <c r="H1072" s="42"/>
    </row>
    <row r="1073" spans="2:8" x14ac:dyDescent="0.25">
      <c r="B1073" s="41"/>
      <c r="C1073" s="41"/>
      <c r="D1073" s="41"/>
      <c r="F1073" s="35"/>
      <c r="H1073" s="42"/>
    </row>
    <row r="1074" spans="2:8" x14ac:dyDescent="0.25">
      <c r="B1074" s="41"/>
      <c r="C1074" s="41"/>
      <c r="D1074" s="41"/>
      <c r="F1074" s="35"/>
      <c r="H1074" s="42"/>
    </row>
    <row r="1075" spans="2:8" x14ac:dyDescent="0.25">
      <c r="B1075" s="41"/>
      <c r="C1075" s="41"/>
      <c r="D1075" s="41"/>
      <c r="F1075" s="35"/>
      <c r="H1075" s="42"/>
    </row>
    <row r="1076" spans="2:8" x14ac:dyDescent="0.25">
      <c r="B1076" s="41"/>
      <c r="C1076" s="41"/>
      <c r="D1076" s="41"/>
      <c r="F1076" s="35"/>
      <c r="H1076" s="42"/>
    </row>
    <row r="1077" spans="2:8" x14ac:dyDescent="0.25">
      <c r="B1077" s="41"/>
      <c r="C1077" s="41"/>
      <c r="D1077" s="41"/>
      <c r="F1077" s="35"/>
      <c r="H1077" s="42"/>
    </row>
    <row r="1078" spans="2:8" x14ac:dyDescent="0.25">
      <c r="B1078" s="41"/>
      <c r="C1078" s="41"/>
      <c r="D1078" s="41"/>
      <c r="F1078" s="35"/>
      <c r="H1078" s="42"/>
    </row>
    <row r="1079" spans="2:8" x14ac:dyDescent="0.25">
      <c r="B1079" s="41"/>
      <c r="C1079" s="41"/>
      <c r="D1079" s="41"/>
      <c r="F1079" s="35"/>
      <c r="H1079" s="42"/>
    </row>
    <row r="1080" spans="2:8" x14ac:dyDescent="0.25">
      <c r="B1080" s="41"/>
      <c r="C1080" s="41"/>
      <c r="D1080" s="41"/>
      <c r="F1080" s="35"/>
      <c r="H1080" s="42"/>
    </row>
    <row r="1081" spans="2:8" x14ac:dyDescent="0.25">
      <c r="B1081" s="41"/>
      <c r="C1081" s="41"/>
      <c r="D1081" s="41"/>
      <c r="F1081" s="35"/>
      <c r="H1081" s="42"/>
    </row>
    <row r="1082" spans="2:8" x14ac:dyDescent="0.25">
      <c r="B1082" s="41"/>
      <c r="C1082" s="41"/>
      <c r="D1082" s="41"/>
      <c r="F1082" s="35"/>
      <c r="H1082" s="42"/>
    </row>
    <row r="1083" spans="2:8" x14ac:dyDescent="0.25">
      <c r="B1083" s="41"/>
      <c r="C1083" s="41"/>
      <c r="D1083" s="41"/>
      <c r="F1083" s="35"/>
      <c r="H1083" s="42"/>
    </row>
    <row r="1084" spans="2:8" x14ac:dyDescent="0.25">
      <c r="B1084" s="41"/>
      <c r="C1084" s="41"/>
      <c r="D1084" s="41"/>
      <c r="F1084" s="35"/>
      <c r="H1084" s="42"/>
    </row>
    <row r="1085" spans="2:8" x14ac:dyDescent="0.25">
      <c r="B1085" s="41"/>
      <c r="C1085" s="41"/>
      <c r="D1085" s="41"/>
      <c r="F1085" s="35"/>
      <c r="H1085" s="42"/>
    </row>
    <row r="1086" spans="2:8" x14ac:dyDescent="0.25">
      <c r="B1086" s="41"/>
      <c r="C1086" s="41"/>
      <c r="D1086" s="41"/>
      <c r="F1086" s="35"/>
      <c r="H1086" s="42"/>
    </row>
    <row r="1087" spans="2:8" x14ac:dyDescent="0.25">
      <c r="B1087" s="41"/>
      <c r="C1087" s="41"/>
      <c r="D1087" s="41"/>
      <c r="F1087" s="35"/>
      <c r="H1087" s="42"/>
    </row>
    <row r="1088" spans="2:8" x14ac:dyDescent="0.25">
      <c r="B1088" s="41"/>
      <c r="C1088" s="41"/>
      <c r="D1088" s="41"/>
      <c r="F1088" s="35"/>
      <c r="H1088" s="42"/>
    </row>
    <row r="1089" spans="2:8" x14ac:dyDescent="0.25">
      <c r="B1089" s="41"/>
      <c r="C1089" s="41"/>
      <c r="D1089" s="41"/>
      <c r="F1089" s="35"/>
      <c r="H1089" s="42"/>
    </row>
    <row r="1090" spans="2:8" x14ac:dyDescent="0.25">
      <c r="B1090" s="41"/>
      <c r="C1090" s="41"/>
      <c r="D1090" s="41"/>
      <c r="F1090" s="35"/>
      <c r="H1090" s="42"/>
    </row>
    <row r="1091" spans="2:8" x14ac:dyDescent="0.25">
      <c r="B1091" s="41"/>
      <c r="C1091" s="41"/>
      <c r="D1091" s="41"/>
      <c r="F1091" s="35"/>
      <c r="H1091" s="42"/>
    </row>
    <row r="1092" spans="2:8" x14ac:dyDescent="0.25">
      <c r="B1092" s="41"/>
      <c r="C1092" s="41"/>
      <c r="D1092" s="41"/>
      <c r="F1092" s="35"/>
      <c r="H1092" s="42"/>
    </row>
    <row r="1093" spans="2:8" x14ac:dyDescent="0.25">
      <c r="B1093" s="41"/>
      <c r="C1093" s="41"/>
      <c r="D1093" s="41"/>
      <c r="F1093" s="35"/>
      <c r="H1093" s="42"/>
    </row>
    <row r="1094" spans="2:8" x14ac:dyDescent="0.25">
      <c r="B1094" s="41"/>
      <c r="C1094" s="41"/>
      <c r="D1094" s="41"/>
      <c r="F1094" s="35"/>
      <c r="H1094" s="42"/>
    </row>
    <row r="1095" spans="2:8" x14ac:dyDescent="0.25">
      <c r="B1095" s="41"/>
      <c r="C1095" s="41"/>
      <c r="D1095" s="41"/>
      <c r="F1095" s="35"/>
      <c r="H1095" s="42"/>
    </row>
    <row r="1096" spans="2:8" x14ac:dyDescent="0.25">
      <c r="B1096" s="41"/>
      <c r="C1096" s="41"/>
      <c r="D1096" s="41"/>
      <c r="F1096" s="35"/>
      <c r="H1096" s="42"/>
    </row>
    <row r="1097" spans="2:8" x14ac:dyDescent="0.25">
      <c r="B1097" s="41"/>
      <c r="C1097" s="41"/>
      <c r="D1097" s="41"/>
      <c r="F1097" s="35"/>
      <c r="H1097" s="42"/>
    </row>
    <row r="1098" spans="2:8" x14ac:dyDescent="0.25">
      <c r="B1098" s="41"/>
      <c r="C1098" s="41"/>
      <c r="D1098" s="41"/>
      <c r="F1098" s="35"/>
      <c r="H1098" s="42"/>
    </row>
    <row r="1099" spans="2:8" x14ac:dyDescent="0.25">
      <c r="B1099" s="41"/>
      <c r="C1099" s="41"/>
      <c r="D1099" s="41"/>
      <c r="F1099" s="35"/>
      <c r="H1099" s="42"/>
    </row>
    <row r="1100" spans="2:8" x14ac:dyDescent="0.25">
      <c r="B1100" s="41"/>
      <c r="C1100" s="41"/>
      <c r="D1100" s="41"/>
      <c r="F1100" s="35"/>
      <c r="H1100" s="42"/>
    </row>
    <row r="1101" spans="2:8" x14ac:dyDescent="0.25">
      <c r="B1101" s="41"/>
      <c r="C1101" s="41"/>
      <c r="D1101" s="41"/>
      <c r="F1101" s="35"/>
      <c r="H1101" s="42"/>
    </row>
    <row r="1102" spans="2:8" x14ac:dyDescent="0.25">
      <c r="B1102" s="41"/>
      <c r="C1102" s="41"/>
      <c r="D1102" s="41"/>
      <c r="F1102" s="35"/>
      <c r="H1102" s="42"/>
    </row>
    <row r="1103" spans="2:8" x14ac:dyDescent="0.25">
      <c r="B1103" s="41"/>
      <c r="C1103" s="41"/>
      <c r="D1103" s="41"/>
      <c r="F1103" s="35"/>
      <c r="H1103" s="42"/>
    </row>
    <row r="1104" spans="2:8" x14ac:dyDescent="0.25">
      <c r="B1104" s="41"/>
      <c r="C1104" s="41"/>
      <c r="D1104" s="41"/>
      <c r="F1104" s="35"/>
      <c r="H1104" s="42"/>
    </row>
    <row r="1105" spans="2:8" x14ac:dyDescent="0.25">
      <c r="B1105" s="41"/>
      <c r="C1105" s="41"/>
      <c r="D1105" s="41"/>
      <c r="F1105" s="35"/>
      <c r="H1105" s="42"/>
    </row>
    <row r="1106" spans="2:8" x14ac:dyDescent="0.25">
      <c r="B1106" s="41"/>
      <c r="C1106" s="41"/>
      <c r="D1106" s="41"/>
      <c r="F1106" s="35"/>
      <c r="H1106" s="42"/>
    </row>
    <row r="1107" spans="2:8" x14ac:dyDescent="0.25">
      <c r="B1107" s="41"/>
      <c r="C1107" s="41"/>
      <c r="D1107" s="41"/>
      <c r="F1107" s="35"/>
      <c r="H1107" s="42"/>
    </row>
    <row r="1108" spans="2:8" x14ac:dyDescent="0.25">
      <c r="B1108" s="41"/>
      <c r="C1108" s="41"/>
      <c r="D1108" s="41"/>
      <c r="F1108" s="35"/>
      <c r="H1108" s="42"/>
    </row>
    <row r="1109" spans="2:8" x14ac:dyDescent="0.25">
      <c r="B1109" s="41"/>
      <c r="C1109" s="41"/>
      <c r="D1109" s="41"/>
      <c r="F1109" s="35"/>
      <c r="H1109" s="42"/>
    </row>
    <row r="1110" spans="2:8" x14ac:dyDescent="0.25">
      <c r="B1110" s="41"/>
      <c r="C1110" s="41"/>
      <c r="D1110" s="41"/>
      <c r="F1110" s="35"/>
      <c r="H1110" s="42"/>
    </row>
    <row r="1111" spans="2:8" x14ac:dyDescent="0.25">
      <c r="B1111" s="41"/>
      <c r="C1111" s="41"/>
      <c r="D1111" s="41"/>
      <c r="F1111" s="35"/>
      <c r="H1111" s="42"/>
    </row>
    <row r="1112" spans="2:8" x14ac:dyDescent="0.25">
      <c r="B1112" s="41"/>
      <c r="C1112" s="41"/>
      <c r="D1112" s="41"/>
      <c r="F1112" s="35"/>
      <c r="H1112" s="42"/>
    </row>
    <row r="1113" spans="2:8" x14ac:dyDescent="0.25">
      <c r="B1113" s="41"/>
      <c r="C1113" s="41"/>
      <c r="D1113" s="41"/>
      <c r="F1113" s="35"/>
      <c r="H1113" s="42"/>
    </row>
    <row r="1114" spans="2:8" x14ac:dyDescent="0.25">
      <c r="B1114" s="41"/>
      <c r="C1114" s="41"/>
      <c r="D1114" s="41"/>
      <c r="F1114" s="35"/>
      <c r="H1114" s="42"/>
    </row>
    <row r="1115" spans="2:8" x14ac:dyDescent="0.25">
      <c r="B1115" s="41"/>
      <c r="C1115" s="41"/>
      <c r="D1115" s="41"/>
      <c r="F1115" s="35"/>
      <c r="H1115" s="42"/>
    </row>
    <row r="1116" spans="2:8" x14ac:dyDescent="0.25">
      <c r="B1116" s="41"/>
      <c r="C1116" s="41"/>
      <c r="D1116" s="41"/>
      <c r="F1116" s="35"/>
      <c r="H1116" s="42"/>
    </row>
    <row r="1117" spans="2:8" x14ac:dyDescent="0.25">
      <c r="B1117" s="41"/>
      <c r="C1117" s="41"/>
      <c r="D1117" s="41"/>
      <c r="F1117" s="35"/>
      <c r="H1117" s="42"/>
    </row>
    <row r="1118" spans="2:8" x14ac:dyDescent="0.25">
      <c r="B1118" s="41"/>
      <c r="C1118" s="41"/>
      <c r="D1118" s="41"/>
      <c r="F1118" s="35"/>
      <c r="H1118" s="42"/>
    </row>
    <row r="1119" spans="2:8" x14ac:dyDescent="0.25">
      <c r="B1119" s="41"/>
      <c r="C1119" s="41"/>
      <c r="D1119" s="41"/>
      <c r="F1119" s="35"/>
      <c r="H1119" s="42"/>
    </row>
    <row r="1120" spans="2:8" x14ac:dyDescent="0.25">
      <c r="B1120" s="41"/>
      <c r="C1120" s="41"/>
      <c r="D1120" s="41"/>
      <c r="F1120" s="35"/>
      <c r="H1120" s="42"/>
    </row>
    <row r="1121" spans="2:8" x14ac:dyDescent="0.25">
      <c r="B1121" s="41"/>
      <c r="C1121" s="41"/>
      <c r="D1121" s="41"/>
      <c r="F1121" s="35"/>
      <c r="H1121" s="42"/>
    </row>
    <row r="1122" spans="2:8" x14ac:dyDescent="0.25">
      <c r="B1122" s="41"/>
      <c r="C1122" s="41"/>
      <c r="D1122" s="41"/>
      <c r="F1122" s="35"/>
      <c r="H1122" s="42"/>
    </row>
    <row r="1123" spans="2:8" x14ac:dyDescent="0.25">
      <c r="B1123" s="41"/>
      <c r="C1123" s="41"/>
      <c r="D1123" s="41"/>
      <c r="F1123" s="35"/>
      <c r="H1123" s="42"/>
    </row>
    <row r="1124" spans="2:8" x14ac:dyDescent="0.25">
      <c r="B1124" s="41"/>
      <c r="C1124" s="41"/>
      <c r="D1124" s="41"/>
      <c r="F1124" s="35"/>
      <c r="H1124" s="42"/>
    </row>
    <row r="1125" spans="2:8" x14ac:dyDescent="0.25">
      <c r="B1125" s="41"/>
      <c r="C1125" s="41"/>
      <c r="D1125" s="41"/>
      <c r="F1125" s="35"/>
      <c r="H1125" s="42"/>
    </row>
    <row r="1126" spans="2:8" x14ac:dyDescent="0.25">
      <c r="B1126" s="41"/>
      <c r="C1126" s="41"/>
      <c r="D1126" s="41"/>
      <c r="F1126" s="35"/>
      <c r="H1126" s="42"/>
    </row>
    <row r="1127" spans="2:8" x14ac:dyDescent="0.25">
      <c r="B1127" s="41"/>
      <c r="C1127" s="41"/>
      <c r="D1127" s="41"/>
      <c r="F1127" s="35"/>
      <c r="H1127" s="42"/>
    </row>
    <row r="1128" spans="2:8" x14ac:dyDescent="0.25">
      <c r="B1128" s="41"/>
      <c r="C1128" s="41"/>
      <c r="D1128" s="41"/>
      <c r="F1128" s="35"/>
      <c r="H1128" s="42"/>
    </row>
    <row r="1129" spans="2:8" x14ac:dyDescent="0.25">
      <c r="B1129" s="41"/>
      <c r="C1129" s="41"/>
      <c r="D1129" s="41"/>
      <c r="F1129" s="35"/>
      <c r="H1129" s="42"/>
    </row>
    <row r="1130" spans="2:8" x14ac:dyDescent="0.25">
      <c r="B1130" s="41"/>
      <c r="C1130" s="41"/>
      <c r="D1130" s="41"/>
      <c r="F1130" s="35"/>
      <c r="H1130" s="42"/>
    </row>
    <row r="1131" spans="2:8" x14ac:dyDescent="0.25">
      <c r="B1131" s="41"/>
      <c r="C1131" s="41"/>
      <c r="D1131" s="41"/>
      <c r="F1131" s="35"/>
      <c r="H1131" s="42"/>
    </row>
    <row r="1132" spans="2:8" x14ac:dyDescent="0.25">
      <c r="B1132" s="41"/>
      <c r="C1132" s="41"/>
      <c r="D1132" s="41"/>
      <c r="F1132" s="35"/>
      <c r="H1132" s="42"/>
    </row>
    <row r="1133" spans="2:8" x14ac:dyDescent="0.25">
      <c r="B1133" s="41"/>
      <c r="C1133" s="41"/>
      <c r="D1133" s="41"/>
      <c r="F1133" s="35"/>
      <c r="H1133" s="42"/>
    </row>
    <row r="1134" spans="2:8" x14ac:dyDescent="0.25">
      <c r="B1134" s="41"/>
      <c r="C1134" s="41"/>
      <c r="D1134" s="41"/>
      <c r="F1134" s="35"/>
      <c r="H1134" s="42"/>
    </row>
    <row r="1135" spans="2:8" x14ac:dyDescent="0.25">
      <c r="B1135" s="41"/>
      <c r="C1135" s="41"/>
      <c r="D1135" s="41"/>
      <c r="F1135" s="35"/>
      <c r="H1135" s="42"/>
    </row>
    <row r="1136" spans="2:8" x14ac:dyDescent="0.25">
      <c r="B1136" s="41"/>
      <c r="C1136" s="41"/>
      <c r="D1136" s="41"/>
      <c r="F1136" s="35"/>
      <c r="H1136" s="42"/>
    </row>
    <row r="1137" spans="2:8" x14ac:dyDescent="0.25">
      <c r="B1137" s="41"/>
      <c r="C1137" s="41"/>
      <c r="D1137" s="41"/>
      <c r="F1137" s="35"/>
      <c r="H1137" s="42"/>
    </row>
    <row r="1138" spans="2:8" x14ac:dyDescent="0.25">
      <c r="B1138" s="41"/>
      <c r="C1138" s="41"/>
      <c r="D1138" s="41"/>
      <c r="F1138" s="35"/>
      <c r="H1138" s="42"/>
    </row>
    <row r="1139" spans="2:8" x14ac:dyDescent="0.25">
      <c r="B1139" s="41"/>
      <c r="C1139" s="41"/>
      <c r="D1139" s="41"/>
      <c r="F1139" s="35"/>
      <c r="H1139" s="42"/>
    </row>
    <row r="1140" spans="2:8" x14ac:dyDescent="0.25">
      <c r="B1140" s="41"/>
      <c r="C1140" s="41"/>
      <c r="D1140" s="41"/>
      <c r="F1140" s="35"/>
      <c r="H1140" s="42"/>
    </row>
    <row r="1141" spans="2:8" x14ac:dyDescent="0.25">
      <c r="B1141" s="41"/>
      <c r="C1141" s="41"/>
      <c r="D1141" s="41"/>
      <c r="F1141" s="35"/>
      <c r="H1141" s="42"/>
    </row>
    <row r="1142" spans="2:8" x14ac:dyDescent="0.25">
      <c r="B1142" s="41"/>
      <c r="C1142" s="41"/>
      <c r="D1142" s="41"/>
      <c r="F1142" s="35"/>
      <c r="H1142" s="42"/>
    </row>
    <row r="1143" spans="2:8" x14ac:dyDescent="0.25">
      <c r="B1143" s="41"/>
      <c r="C1143" s="41"/>
      <c r="D1143" s="41"/>
      <c r="F1143" s="35"/>
      <c r="H1143" s="42"/>
    </row>
    <row r="1144" spans="2:8" x14ac:dyDescent="0.25">
      <c r="B1144" s="41"/>
      <c r="C1144" s="41"/>
      <c r="D1144" s="41"/>
      <c r="F1144" s="35"/>
      <c r="H1144" s="42"/>
    </row>
    <row r="1145" spans="2:8" x14ac:dyDescent="0.25">
      <c r="B1145" s="41"/>
      <c r="C1145" s="41"/>
      <c r="D1145" s="41"/>
      <c r="F1145" s="35"/>
      <c r="H1145" s="42"/>
    </row>
    <row r="1146" spans="2:8" x14ac:dyDescent="0.25">
      <c r="B1146" s="41"/>
      <c r="C1146" s="41"/>
      <c r="D1146" s="41"/>
      <c r="F1146" s="35"/>
      <c r="H1146" s="42"/>
    </row>
    <row r="1147" spans="2:8" x14ac:dyDescent="0.25">
      <c r="B1147" s="41"/>
      <c r="C1147" s="41"/>
      <c r="D1147" s="41"/>
      <c r="F1147" s="35"/>
      <c r="H1147" s="42"/>
    </row>
    <row r="1148" spans="2:8" x14ac:dyDescent="0.25">
      <c r="B1148" s="41"/>
      <c r="C1148" s="41"/>
      <c r="D1148" s="41"/>
      <c r="F1148" s="35"/>
      <c r="H1148" s="42"/>
    </row>
    <row r="1149" spans="2:8" x14ac:dyDescent="0.25">
      <c r="B1149" s="41"/>
      <c r="C1149" s="41"/>
      <c r="D1149" s="41"/>
      <c r="F1149" s="35"/>
      <c r="H1149" s="42"/>
    </row>
    <row r="1150" spans="2:8" x14ac:dyDescent="0.25">
      <c r="B1150" s="41"/>
      <c r="C1150" s="41"/>
      <c r="D1150" s="41"/>
      <c r="F1150" s="35"/>
      <c r="H1150" s="42"/>
    </row>
    <row r="1151" spans="2:8" x14ac:dyDescent="0.25">
      <c r="B1151" s="41"/>
      <c r="C1151" s="41"/>
      <c r="D1151" s="41"/>
      <c r="F1151" s="35"/>
      <c r="H1151" s="42"/>
    </row>
    <row r="1152" spans="2:8" x14ac:dyDescent="0.25">
      <c r="B1152" s="41"/>
      <c r="C1152" s="41"/>
      <c r="D1152" s="41"/>
      <c r="F1152" s="35"/>
      <c r="H1152" s="42"/>
    </row>
    <row r="1153" spans="2:8" x14ac:dyDescent="0.25">
      <c r="B1153" s="41"/>
      <c r="C1153" s="41"/>
      <c r="D1153" s="41"/>
      <c r="F1153" s="35"/>
      <c r="H1153" s="42"/>
    </row>
    <row r="1154" spans="2:8" x14ac:dyDescent="0.25">
      <c r="B1154" s="41"/>
      <c r="C1154" s="41"/>
      <c r="D1154" s="41"/>
      <c r="F1154" s="35"/>
      <c r="H1154" s="42"/>
    </row>
    <row r="1155" spans="2:8" x14ac:dyDescent="0.25">
      <c r="B1155" s="41"/>
      <c r="C1155" s="41"/>
      <c r="D1155" s="41"/>
      <c r="F1155" s="35"/>
      <c r="H1155" s="42"/>
    </row>
    <row r="1156" spans="2:8" x14ac:dyDescent="0.25">
      <c r="B1156" s="41"/>
      <c r="C1156" s="41"/>
      <c r="D1156" s="41"/>
      <c r="F1156" s="35"/>
      <c r="H1156" s="42"/>
    </row>
    <row r="1157" spans="2:8" x14ac:dyDescent="0.25">
      <c r="B1157" s="41"/>
      <c r="C1157" s="41"/>
      <c r="D1157" s="41"/>
      <c r="F1157" s="35"/>
      <c r="H1157" s="42"/>
    </row>
    <row r="1158" spans="2:8" x14ac:dyDescent="0.25">
      <c r="B1158" s="41"/>
      <c r="C1158" s="41"/>
      <c r="D1158" s="41"/>
      <c r="F1158" s="35"/>
      <c r="H1158" s="42"/>
    </row>
    <row r="1159" spans="2:8" x14ac:dyDescent="0.25">
      <c r="B1159" s="41"/>
      <c r="C1159" s="41"/>
      <c r="D1159" s="41"/>
      <c r="F1159" s="35"/>
      <c r="H1159" s="42"/>
    </row>
    <row r="1160" spans="2:8" x14ac:dyDescent="0.25">
      <c r="B1160" s="41"/>
      <c r="C1160" s="41"/>
      <c r="D1160" s="41"/>
      <c r="F1160" s="35"/>
      <c r="H1160" s="42"/>
    </row>
    <row r="1161" spans="2:8" x14ac:dyDescent="0.25">
      <c r="B1161" s="41"/>
      <c r="C1161" s="41"/>
      <c r="D1161" s="41"/>
      <c r="F1161" s="35"/>
      <c r="H1161" s="42"/>
    </row>
    <row r="1162" spans="2:8" x14ac:dyDescent="0.25">
      <c r="B1162" s="41"/>
      <c r="C1162" s="41"/>
      <c r="D1162" s="41"/>
      <c r="F1162" s="35"/>
      <c r="H1162" s="42"/>
    </row>
    <row r="1163" spans="2:8" x14ac:dyDescent="0.25">
      <c r="B1163" s="41"/>
      <c r="C1163" s="41"/>
      <c r="D1163" s="41"/>
      <c r="F1163" s="35"/>
      <c r="H1163" s="42"/>
    </row>
    <row r="1164" spans="2:8" x14ac:dyDescent="0.25">
      <c r="B1164" s="41"/>
      <c r="C1164" s="41"/>
      <c r="D1164" s="41"/>
      <c r="F1164" s="35"/>
      <c r="H1164" s="42"/>
    </row>
    <row r="1165" spans="2:8" x14ac:dyDescent="0.25">
      <c r="B1165" s="41"/>
      <c r="C1165" s="41"/>
      <c r="D1165" s="41"/>
      <c r="F1165" s="35"/>
      <c r="H1165" s="42"/>
    </row>
    <row r="1166" spans="2:8" x14ac:dyDescent="0.25">
      <c r="B1166" s="41"/>
      <c r="C1166" s="41"/>
      <c r="D1166" s="41"/>
      <c r="F1166" s="35"/>
      <c r="H1166" s="42"/>
    </row>
    <row r="1167" spans="2:8" x14ac:dyDescent="0.25">
      <c r="B1167" s="41"/>
      <c r="C1167" s="41"/>
      <c r="D1167" s="41"/>
      <c r="F1167" s="35"/>
      <c r="H1167" s="42"/>
    </row>
    <row r="1168" spans="2:8" x14ac:dyDescent="0.25">
      <c r="B1168" s="41"/>
      <c r="C1168" s="41"/>
      <c r="D1168" s="41"/>
      <c r="F1168" s="35"/>
      <c r="H1168" s="42"/>
    </row>
    <row r="1169" spans="2:8" x14ac:dyDescent="0.25">
      <c r="B1169" s="41"/>
      <c r="C1169" s="41"/>
      <c r="D1169" s="41"/>
      <c r="F1169" s="35"/>
      <c r="H1169" s="42"/>
    </row>
    <row r="1170" spans="2:8" x14ac:dyDescent="0.25">
      <c r="B1170" s="41"/>
      <c r="C1170" s="41"/>
      <c r="D1170" s="41"/>
      <c r="F1170" s="35"/>
      <c r="H1170" s="42"/>
    </row>
    <row r="1171" spans="2:8" x14ac:dyDescent="0.25">
      <c r="B1171" s="41"/>
      <c r="C1171" s="41"/>
      <c r="D1171" s="41"/>
      <c r="F1171" s="35"/>
      <c r="H1171" s="42"/>
    </row>
    <row r="1172" spans="2:8" x14ac:dyDescent="0.25">
      <c r="B1172" s="41"/>
      <c r="C1172" s="41"/>
      <c r="D1172" s="41"/>
      <c r="F1172" s="35"/>
      <c r="H1172" s="42"/>
    </row>
    <row r="1173" spans="2:8" x14ac:dyDescent="0.25">
      <c r="B1173" s="41"/>
      <c r="C1173" s="41"/>
      <c r="D1173" s="41"/>
      <c r="F1173" s="35"/>
      <c r="H1173" s="42"/>
    </row>
    <row r="1174" spans="2:8" x14ac:dyDescent="0.25">
      <c r="B1174" s="41"/>
      <c r="C1174" s="41"/>
      <c r="D1174" s="41"/>
      <c r="F1174" s="35"/>
      <c r="H1174" s="42"/>
    </row>
    <row r="1175" spans="2:8" x14ac:dyDescent="0.25">
      <c r="B1175" s="41"/>
      <c r="C1175" s="41"/>
      <c r="D1175" s="41"/>
      <c r="F1175" s="35"/>
      <c r="H1175" s="42"/>
    </row>
    <row r="1176" spans="2:8" x14ac:dyDescent="0.25">
      <c r="B1176" s="41"/>
      <c r="C1176" s="41"/>
      <c r="D1176" s="41"/>
      <c r="F1176" s="35"/>
      <c r="H1176" s="42"/>
    </row>
    <row r="1177" spans="2:8" x14ac:dyDescent="0.25">
      <c r="B1177" s="41"/>
      <c r="C1177" s="41"/>
      <c r="D1177" s="41"/>
      <c r="F1177" s="35"/>
      <c r="H1177" s="42"/>
    </row>
    <row r="1178" spans="2:8" x14ac:dyDescent="0.25">
      <c r="B1178" s="41"/>
      <c r="C1178" s="41"/>
      <c r="D1178" s="41"/>
      <c r="F1178" s="35"/>
      <c r="H1178" s="42"/>
    </row>
    <row r="1179" spans="2:8" x14ac:dyDescent="0.25">
      <c r="B1179" s="41"/>
      <c r="C1179" s="41"/>
      <c r="D1179" s="41"/>
      <c r="F1179" s="35"/>
      <c r="H1179" s="42"/>
    </row>
    <row r="1180" spans="2:8" x14ac:dyDescent="0.25">
      <c r="B1180" s="41"/>
      <c r="C1180" s="41"/>
      <c r="D1180" s="41"/>
      <c r="F1180" s="35"/>
      <c r="H1180" s="42"/>
    </row>
    <row r="1181" spans="2:8" x14ac:dyDescent="0.25">
      <c r="B1181" s="41"/>
      <c r="C1181" s="41"/>
      <c r="D1181" s="41"/>
      <c r="F1181" s="35"/>
      <c r="H1181" s="42"/>
    </row>
    <row r="1182" spans="2:8" x14ac:dyDescent="0.25">
      <c r="B1182" s="41"/>
      <c r="C1182" s="41"/>
      <c r="D1182" s="41"/>
      <c r="F1182" s="35"/>
      <c r="H1182" s="42"/>
    </row>
    <row r="1183" spans="2:8" x14ac:dyDescent="0.25">
      <c r="B1183" s="41"/>
      <c r="C1183" s="41"/>
      <c r="D1183" s="41"/>
      <c r="F1183" s="35"/>
      <c r="H1183" s="42"/>
    </row>
    <row r="1184" spans="2:8" x14ac:dyDescent="0.25">
      <c r="B1184" s="41"/>
      <c r="C1184" s="41"/>
      <c r="D1184" s="41"/>
      <c r="F1184" s="35"/>
      <c r="H1184" s="42"/>
    </row>
    <row r="1185" spans="2:8" x14ac:dyDescent="0.25">
      <c r="B1185" s="41"/>
      <c r="C1185" s="41"/>
      <c r="D1185" s="41"/>
      <c r="F1185" s="35"/>
      <c r="H1185" s="42"/>
    </row>
    <row r="1186" spans="2:8" x14ac:dyDescent="0.25">
      <c r="B1186" s="41"/>
      <c r="C1186" s="41"/>
      <c r="D1186" s="41"/>
      <c r="F1186" s="35"/>
      <c r="H1186" s="42"/>
    </row>
    <row r="1187" spans="2:8" x14ac:dyDescent="0.25">
      <c r="B1187" s="41"/>
      <c r="C1187" s="41"/>
      <c r="D1187" s="41"/>
      <c r="F1187" s="35"/>
      <c r="H1187" s="42"/>
    </row>
    <row r="1188" spans="2:8" x14ac:dyDescent="0.25">
      <c r="B1188" s="41"/>
      <c r="C1188" s="41"/>
      <c r="D1188" s="41"/>
      <c r="F1188" s="35"/>
      <c r="H1188" s="42"/>
    </row>
    <row r="1189" spans="2:8" x14ac:dyDescent="0.25">
      <c r="B1189" s="41"/>
      <c r="C1189" s="41"/>
      <c r="D1189" s="41"/>
      <c r="F1189" s="35"/>
      <c r="H1189" s="42"/>
    </row>
    <row r="1190" spans="2:8" x14ac:dyDescent="0.25">
      <c r="B1190" s="41"/>
      <c r="C1190" s="41"/>
      <c r="D1190" s="41"/>
      <c r="F1190" s="35"/>
      <c r="H1190" s="42"/>
    </row>
    <row r="1191" spans="2:8" x14ac:dyDescent="0.25">
      <c r="B1191" s="41"/>
      <c r="C1191" s="41"/>
      <c r="D1191" s="41"/>
      <c r="F1191" s="35"/>
      <c r="H1191" s="42"/>
    </row>
    <row r="1192" spans="2:8" x14ac:dyDescent="0.25">
      <c r="B1192" s="41"/>
      <c r="C1192" s="41"/>
      <c r="D1192" s="41"/>
      <c r="F1192" s="35"/>
      <c r="H1192" s="42"/>
    </row>
    <row r="1193" spans="2:8" x14ac:dyDescent="0.25">
      <c r="B1193" s="41"/>
      <c r="C1193" s="41"/>
      <c r="D1193" s="41"/>
      <c r="F1193" s="35"/>
      <c r="H1193" s="42"/>
    </row>
    <row r="1194" spans="2:8" x14ac:dyDescent="0.25">
      <c r="B1194" s="41"/>
      <c r="C1194" s="41"/>
      <c r="D1194" s="41"/>
      <c r="F1194" s="35"/>
      <c r="H1194" s="42"/>
    </row>
    <row r="1195" spans="2:8" x14ac:dyDescent="0.25">
      <c r="B1195" s="41"/>
      <c r="C1195" s="41"/>
      <c r="D1195" s="41"/>
      <c r="F1195" s="35"/>
      <c r="H1195" s="42"/>
    </row>
    <row r="1196" spans="2:8" x14ac:dyDescent="0.25">
      <c r="B1196" s="41"/>
      <c r="C1196" s="41"/>
      <c r="D1196" s="41"/>
      <c r="F1196" s="35"/>
      <c r="H1196" s="42"/>
    </row>
    <row r="1197" spans="2:8" x14ac:dyDescent="0.25">
      <c r="B1197" s="41"/>
      <c r="C1197" s="41"/>
      <c r="D1197" s="41"/>
      <c r="F1197" s="35"/>
      <c r="H1197" s="42"/>
    </row>
    <row r="1198" spans="2:8" x14ac:dyDescent="0.25">
      <c r="B1198" s="41"/>
      <c r="C1198" s="41"/>
      <c r="D1198" s="41"/>
      <c r="F1198" s="35"/>
      <c r="H1198" s="42"/>
    </row>
    <row r="1199" spans="2:8" x14ac:dyDescent="0.25">
      <c r="B1199" s="41"/>
      <c r="C1199" s="41"/>
      <c r="D1199" s="41"/>
      <c r="F1199" s="35"/>
      <c r="H1199" s="42"/>
    </row>
    <row r="1200" spans="2:8" x14ac:dyDescent="0.25">
      <c r="B1200" s="41"/>
      <c r="C1200" s="41"/>
      <c r="D1200" s="41"/>
      <c r="F1200" s="35"/>
      <c r="H1200" s="42"/>
    </row>
    <row r="1201" spans="2:8" x14ac:dyDescent="0.25">
      <c r="B1201" s="41"/>
      <c r="C1201" s="41"/>
      <c r="D1201" s="41"/>
      <c r="F1201" s="35"/>
      <c r="H1201" s="42"/>
    </row>
    <row r="1202" spans="2:8" x14ac:dyDescent="0.25">
      <c r="B1202" s="41"/>
      <c r="C1202" s="41"/>
      <c r="D1202" s="41"/>
      <c r="F1202" s="35"/>
      <c r="H1202" s="42"/>
    </row>
    <row r="1203" spans="2:8" x14ac:dyDescent="0.25">
      <c r="B1203" s="41"/>
      <c r="C1203" s="41"/>
      <c r="D1203" s="41"/>
      <c r="F1203" s="35"/>
      <c r="H1203" s="42"/>
    </row>
    <row r="1204" spans="2:8" x14ac:dyDescent="0.25">
      <c r="B1204" s="41"/>
      <c r="C1204" s="41"/>
      <c r="D1204" s="41"/>
      <c r="F1204" s="35"/>
      <c r="H1204" s="42"/>
    </row>
    <row r="1205" spans="2:8" x14ac:dyDescent="0.25">
      <c r="B1205" s="41"/>
      <c r="C1205" s="41"/>
      <c r="D1205" s="41"/>
      <c r="F1205" s="35"/>
      <c r="H1205" s="42"/>
    </row>
    <row r="1206" spans="2:8" x14ac:dyDescent="0.25">
      <c r="B1206" s="41"/>
      <c r="C1206" s="41"/>
      <c r="D1206" s="41"/>
      <c r="F1206" s="35"/>
      <c r="H1206" s="42"/>
    </row>
    <row r="1207" spans="2:8" x14ac:dyDescent="0.25">
      <c r="B1207" s="41"/>
      <c r="C1207" s="41"/>
      <c r="D1207" s="41"/>
      <c r="F1207" s="35"/>
      <c r="H1207" s="42"/>
    </row>
    <row r="1208" spans="2:8" x14ac:dyDescent="0.25">
      <c r="B1208" s="41"/>
      <c r="C1208" s="41"/>
      <c r="D1208" s="41"/>
      <c r="F1208" s="35"/>
      <c r="H1208" s="42"/>
    </row>
    <row r="1209" spans="2:8" x14ac:dyDescent="0.25">
      <c r="B1209" s="41"/>
      <c r="C1209" s="41"/>
      <c r="D1209" s="41"/>
      <c r="F1209" s="35"/>
      <c r="H1209" s="42"/>
    </row>
    <row r="1210" spans="2:8" x14ac:dyDescent="0.25">
      <c r="B1210" s="41"/>
      <c r="C1210" s="41"/>
      <c r="D1210" s="41"/>
      <c r="F1210" s="35"/>
      <c r="H1210" s="42"/>
    </row>
    <row r="1211" spans="2:8" x14ac:dyDescent="0.25">
      <c r="B1211" s="41"/>
      <c r="C1211" s="41"/>
      <c r="D1211" s="41"/>
      <c r="F1211" s="35"/>
      <c r="H1211" s="42"/>
    </row>
    <row r="1212" spans="2:8" x14ac:dyDescent="0.25">
      <c r="B1212" s="41"/>
      <c r="C1212" s="41"/>
      <c r="D1212" s="41"/>
      <c r="F1212" s="35"/>
      <c r="H1212" s="42"/>
    </row>
    <row r="1213" spans="2:8" x14ac:dyDescent="0.25">
      <c r="B1213" s="41"/>
      <c r="C1213" s="41"/>
      <c r="D1213" s="41"/>
      <c r="F1213" s="35"/>
      <c r="H1213" s="42"/>
    </row>
    <row r="1214" spans="2:8" x14ac:dyDescent="0.25">
      <c r="B1214" s="41"/>
      <c r="C1214" s="41"/>
      <c r="D1214" s="41"/>
      <c r="F1214" s="35"/>
      <c r="H1214" s="42"/>
    </row>
    <row r="1215" spans="2:8" x14ac:dyDescent="0.25">
      <c r="B1215" s="41"/>
      <c r="C1215" s="41"/>
      <c r="D1215" s="41"/>
      <c r="F1215" s="35"/>
      <c r="H1215" s="42"/>
    </row>
    <row r="1216" spans="2:8" x14ac:dyDescent="0.25">
      <c r="B1216" s="41"/>
      <c r="C1216" s="41"/>
      <c r="D1216" s="41"/>
      <c r="F1216" s="35"/>
      <c r="H1216" s="42"/>
    </row>
    <row r="1217" spans="2:8" x14ac:dyDescent="0.25">
      <c r="B1217" s="41"/>
      <c r="C1217" s="41"/>
      <c r="D1217" s="41"/>
      <c r="F1217" s="35"/>
      <c r="H1217" s="42"/>
    </row>
    <row r="1218" spans="2:8" x14ac:dyDescent="0.25">
      <c r="B1218" s="41"/>
      <c r="C1218" s="41"/>
      <c r="D1218" s="41"/>
      <c r="F1218" s="35"/>
      <c r="H1218" s="42"/>
    </row>
    <row r="1219" spans="2:8" x14ac:dyDescent="0.25">
      <c r="B1219" s="41"/>
      <c r="C1219" s="41"/>
      <c r="D1219" s="41"/>
      <c r="F1219" s="35"/>
      <c r="H1219" s="42"/>
    </row>
    <row r="1220" spans="2:8" x14ac:dyDescent="0.25">
      <c r="B1220" s="41"/>
      <c r="C1220" s="41"/>
      <c r="D1220" s="41"/>
      <c r="F1220" s="35"/>
      <c r="H1220" s="42"/>
    </row>
    <row r="1221" spans="2:8" x14ac:dyDescent="0.25">
      <c r="B1221" s="41"/>
      <c r="C1221" s="41"/>
      <c r="D1221" s="41"/>
      <c r="F1221" s="35"/>
      <c r="H1221" s="42"/>
    </row>
    <row r="1222" spans="2:8" x14ac:dyDescent="0.25">
      <c r="B1222" s="41"/>
      <c r="C1222" s="41"/>
      <c r="D1222" s="41"/>
      <c r="F1222" s="35"/>
      <c r="H1222" s="42"/>
    </row>
    <row r="1223" spans="2:8" x14ac:dyDescent="0.25">
      <c r="B1223" s="41"/>
      <c r="C1223" s="41"/>
      <c r="D1223" s="41"/>
      <c r="F1223" s="35"/>
      <c r="H1223" s="42"/>
    </row>
    <row r="1224" spans="2:8" x14ac:dyDescent="0.25">
      <c r="B1224" s="41"/>
      <c r="C1224" s="41"/>
      <c r="D1224" s="41"/>
      <c r="F1224" s="35"/>
      <c r="H1224" s="42"/>
    </row>
    <row r="1225" spans="2:8" x14ac:dyDescent="0.25">
      <c r="B1225" s="41"/>
      <c r="C1225" s="41"/>
      <c r="D1225" s="41"/>
      <c r="F1225" s="35"/>
      <c r="H1225" s="42"/>
    </row>
    <row r="1226" spans="2:8" x14ac:dyDescent="0.25">
      <c r="B1226" s="41"/>
      <c r="C1226" s="41"/>
      <c r="D1226" s="41"/>
      <c r="F1226" s="35"/>
      <c r="H1226" s="42"/>
    </row>
    <row r="1227" spans="2:8" x14ac:dyDescent="0.25">
      <c r="B1227" s="41"/>
      <c r="C1227" s="41"/>
      <c r="D1227" s="41"/>
      <c r="F1227" s="35"/>
      <c r="H1227" s="42"/>
    </row>
    <row r="1228" spans="2:8" x14ac:dyDescent="0.25">
      <c r="B1228" s="41"/>
      <c r="C1228" s="41"/>
      <c r="D1228" s="41"/>
      <c r="F1228" s="35"/>
      <c r="H1228" s="42"/>
    </row>
    <row r="1229" spans="2:8" x14ac:dyDescent="0.25">
      <c r="B1229" s="41"/>
      <c r="C1229" s="41"/>
      <c r="D1229" s="41"/>
      <c r="F1229" s="35"/>
      <c r="H1229" s="42"/>
    </row>
    <row r="1230" spans="2:8" x14ac:dyDescent="0.25">
      <c r="B1230" s="41"/>
      <c r="C1230" s="41"/>
      <c r="D1230" s="41"/>
      <c r="F1230" s="35"/>
      <c r="H1230" s="42"/>
    </row>
    <row r="1231" spans="2:8" x14ac:dyDescent="0.25">
      <c r="B1231" s="41"/>
      <c r="C1231" s="41"/>
      <c r="D1231" s="41"/>
      <c r="F1231" s="35"/>
      <c r="H1231" s="42"/>
    </row>
    <row r="1232" spans="2:8" x14ac:dyDescent="0.25">
      <c r="B1232" s="41"/>
      <c r="C1232" s="41"/>
      <c r="D1232" s="41"/>
      <c r="F1232" s="35"/>
      <c r="H1232" s="42"/>
    </row>
    <row r="1233" spans="2:8" x14ac:dyDescent="0.25">
      <c r="B1233" s="41"/>
      <c r="C1233" s="41"/>
      <c r="D1233" s="41"/>
      <c r="F1233" s="35"/>
      <c r="H1233" s="42"/>
    </row>
    <row r="1234" spans="2:8" x14ac:dyDescent="0.25">
      <c r="B1234" s="41"/>
      <c r="C1234" s="41"/>
      <c r="D1234" s="41"/>
      <c r="F1234" s="35"/>
      <c r="H1234" s="42"/>
    </row>
    <row r="1235" spans="2:8" x14ac:dyDescent="0.25">
      <c r="B1235" s="41"/>
      <c r="C1235" s="41"/>
      <c r="D1235" s="41"/>
      <c r="F1235" s="35"/>
      <c r="H1235" s="42"/>
    </row>
    <row r="1236" spans="2:8" x14ac:dyDescent="0.25">
      <c r="B1236" s="41"/>
      <c r="C1236" s="41"/>
      <c r="D1236" s="41"/>
      <c r="F1236" s="35"/>
      <c r="H1236" s="42"/>
    </row>
    <row r="1237" spans="2:8" x14ac:dyDescent="0.25">
      <c r="B1237" s="41"/>
      <c r="C1237" s="41"/>
      <c r="D1237" s="41"/>
      <c r="F1237" s="35"/>
      <c r="H1237" s="42"/>
    </row>
    <row r="1238" spans="2:8" x14ac:dyDescent="0.25">
      <c r="B1238" s="41"/>
      <c r="C1238" s="41"/>
      <c r="D1238" s="41"/>
      <c r="F1238" s="35"/>
      <c r="H1238" s="42"/>
    </row>
    <row r="1239" spans="2:8" x14ac:dyDescent="0.25">
      <c r="B1239" s="41"/>
      <c r="C1239" s="41"/>
      <c r="D1239" s="41"/>
      <c r="F1239" s="35"/>
      <c r="H1239" s="42"/>
    </row>
    <row r="1240" spans="2:8" x14ac:dyDescent="0.25">
      <c r="B1240" s="41"/>
      <c r="C1240" s="41"/>
      <c r="D1240" s="41"/>
      <c r="F1240" s="35"/>
      <c r="H1240" s="42"/>
    </row>
    <row r="1241" spans="2:8" x14ac:dyDescent="0.25">
      <c r="B1241" s="41"/>
      <c r="C1241" s="41"/>
      <c r="D1241" s="41"/>
      <c r="F1241" s="35"/>
      <c r="H1241" s="42"/>
    </row>
    <row r="1242" spans="2:8" x14ac:dyDescent="0.25">
      <c r="B1242" s="41"/>
      <c r="C1242" s="41"/>
      <c r="D1242" s="41"/>
      <c r="F1242" s="35"/>
      <c r="H1242" s="42"/>
    </row>
    <row r="1243" spans="2:8" x14ac:dyDescent="0.25">
      <c r="B1243" s="41"/>
      <c r="C1243" s="41"/>
      <c r="D1243" s="41"/>
      <c r="F1243" s="35"/>
      <c r="H1243" s="42"/>
    </row>
    <row r="1244" spans="2:8" x14ac:dyDescent="0.25">
      <c r="B1244" s="41"/>
      <c r="C1244" s="41"/>
      <c r="D1244" s="41"/>
      <c r="F1244" s="35"/>
      <c r="H1244" s="42"/>
    </row>
    <row r="1245" spans="2:8" x14ac:dyDescent="0.25">
      <c r="B1245" s="41"/>
      <c r="C1245" s="41"/>
      <c r="D1245" s="41"/>
      <c r="F1245" s="35"/>
      <c r="H1245" s="42"/>
    </row>
    <row r="1246" spans="2:8" x14ac:dyDescent="0.25">
      <c r="B1246" s="41"/>
      <c r="C1246" s="41"/>
      <c r="D1246" s="41"/>
      <c r="F1246" s="35"/>
      <c r="H1246" s="42"/>
    </row>
    <row r="1247" spans="2:8" x14ac:dyDescent="0.25">
      <c r="B1247" s="41"/>
      <c r="C1247" s="41"/>
      <c r="D1247" s="41"/>
      <c r="F1247" s="35"/>
      <c r="H1247" s="42"/>
    </row>
    <row r="1248" spans="2:8" x14ac:dyDescent="0.25">
      <c r="B1248" s="41"/>
      <c r="C1248" s="41"/>
      <c r="D1248" s="41"/>
      <c r="F1248" s="35"/>
      <c r="H1248" s="42"/>
    </row>
    <row r="1249" spans="2:8" x14ac:dyDescent="0.25">
      <c r="B1249" s="41"/>
      <c r="C1249" s="41"/>
      <c r="D1249" s="41"/>
      <c r="F1249" s="35"/>
      <c r="H1249" s="42"/>
    </row>
    <row r="1250" spans="2:8" x14ac:dyDescent="0.25">
      <c r="B1250" s="41"/>
      <c r="C1250" s="41"/>
      <c r="D1250" s="41"/>
      <c r="F1250" s="35"/>
      <c r="H1250" s="42"/>
    </row>
    <row r="1251" spans="2:8" x14ac:dyDescent="0.25">
      <c r="B1251" s="41"/>
      <c r="C1251" s="41"/>
      <c r="D1251" s="41"/>
      <c r="F1251" s="35"/>
      <c r="H1251" s="42"/>
    </row>
    <row r="1252" spans="2:8" x14ac:dyDescent="0.25">
      <c r="B1252" s="41"/>
      <c r="C1252" s="41"/>
      <c r="D1252" s="41"/>
      <c r="F1252" s="35"/>
      <c r="H1252" s="42"/>
    </row>
    <row r="1253" spans="2:8" x14ac:dyDescent="0.25">
      <c r="B1253" s="41"/>
      <c r="C1253" s="41"/>
      <c r="D1253" s="41"/>
      <c r="F1253" s="35"/>
      <c r="H1253" s="42"/>
    </row>
    <row r="1254" spans="2:8" x14ac:dyDescent="0.25">
      <c r="B1254" s="41"/>
      <c r="C1254" s="41"/>
      <c r="D1254" s="41"/>
      <c r="F1254" s="35"/>
      <c r="H1254" s="42"/>
    </row>
    <row r="1255" spans="2:8" x14ac:dyDescent="0.25">
      <c r="B1255" s="41"/>
      <c r="C1255" s="41"/>
      <c r="D1255" s="41"/>
      <c r="F1255" s="35"/>
      <c r="H1255" s="42"/>
    </row>
    <row r="1256" spans="2:8" x14ac:dyDescent="0.25">
      <c r="B1256" s="41"/>
      <c r="C1256" s="41"/>
      <c r="D1256" s="41"/>
      <c r="F1256" s="35"/>
      <c r="H1256" s="42"/>
    </row>
    <row r="1257" spans="2:8" x14ac:dyDescent="0.25">
      <c r="B1257" s="41"/>
      <c r="C1257" s="41"/>
      <c r="D1257" s="41"/>
      <c r="F1257" s="35"/>
      <c r="H1257" s="42"/>
    </row>
    <row r="1258" spans="2:8" x14ac:dyDescent="0.25">
      <c r="B1258" s="41"/>
      <c r="C1258" s="41"/>
      <c r="D1258" s="41"/>
      <c r="F1258" s="35"/>
      <c r="H1258" s="42"/>
    </row>
    <row r="1259" spans="2:8" x14ac:dyDescent="0.25">
      <c r="B1259" s="41"/>
      <c r="C1259" s="41"/>
      <c r="D1259" s="41"/>
      <c r="F1259" s="35"/>
      <c r="H1259" s="42"/>
    </row>
    <row r="1260" spans="2:8" x14ac:dyDescent="0.25">
      <c r="B1260" s="41"/>
      <c r="C1260" s="41"/>
      <c r="D1260" s="41"/>
      <c r="F1260" s="35"/>
      <c r="H1260" s="42"/>
    </row>
    <row r="1261" spans="2:8" x14ac:dyDescent="0.25">
      <c r="B1261" s="41"/>
      <c r="C1261" s="41"/>
      <c r="D1261" s="41"/>
      <c r="F1261" s="35"/>
      <c r="H1261" s="42"/>
    </row>
    <row r="1262" spans="2:8" x14ac:dyDescent="0.25">
      <c r="B1262" s="41"/>
      <c r="C1262" s="41"/>
      <c r="D1262" s="41"/>
      <c r="F1262" s="35"/>
      <c r="H1262" s="42"/>
    </row>
    <row r="1263" spans="2:8" x14ac:dyDescent="0.25">
      <c r="B1263" s="41"/>
      <c r="C1263" s="41"/>
      <c r="D1263" s="41"/>
      <c r="F1263" s="35"/>
      <c r="H1263" s="42"/>
    </row>
    <row r="1264" spans="2:8" x14ac:dyDescent="0.25">
      <c r="B1264" s="41"/>
      <c r="C1264" s="41"/>
      <c r="D1264" s="41"/>
      <c r="F1264" s="35"/>
      <c r="H1264" s="42"/>
    </row>
    <row r="1265" spans="2:8" x14ac:dyDescent="0.25">
      <c r="B1265" s="41"/>
      <c r="C1265" s="41"/>
      <c r="D1265" s="41"/>
      <c r="F1265" s="35"/>
      <c r="H1265" s="42"/>
    </row>
    <row r="1266" spans="2:8" x14ac:dyDescent="0.25">
      <c r="B1266" s="41"/>
      <c r="C1266" s="41"/>
      <c r="D1266" s="41"/>
      <c r="F1266" s="35"/>
      <c r="H1266" s="42"/>
    </row>
    <row r="1267" spans="2:8" x14ac:dyDescent="0.25">
      <c r="B1267" s="41"/>
      <c r="C1267" s="41"/>
      <c r="D1267" s="41"/>
      <c r="F1267" s="35"/>
      <c r="H1267" s="42"/>
    </row>
    <row r="1268" spans="2:8" x14ac:dyDescent="0.25">
      <c r="B1268" s="41"/>
      <c r="C1268" s="41"/>
      <c r="D1268" s="41"/>
      <c r="F1268" s="35"/>
      <c r="H1268" s="42"/>
    </row>
    <row r="1269" spans="2:8" x14ac:dyDescent="0.25">
      <c r="B1269" s="41"/>
      <c r="C1269" s="41"/>
      <c r="D1269" s="41"/>
      <c r="F1269" s="35"/>
      <c r="H1269" s="42"/>
    </row>
    <row r="1270" spans="2:8" x14ac:dyDescent="0.25">
      <c r="B1270" s="41"/>
      <c r="C1270" s="41"/>
      <c r="D1270" s="41"/>
      <c r="F1270" s="35"/>
      <c r="H1270" s="42"/>
    </row>
    <row r="1271" spans="2:8" x14ac:dyDescent="0.25">
      <c r="B1271" s="41"/>
      <c r="C1271" s="41"/>
      <c r="D1271" s="41"/>
      <c r="F1271" s="35"/>
      <c r="H1271" s="42"/>
    </row>
    <row r="1272" spans="2:8" x14ac:dyDescent="0.25">
      <c r="B1272" s="41"/>
      <c r="C1272" s="41"/>
      <c r="D1272" s="41"/>
      <c r="F1272" s="35"/>
      <c r="H1272" s="42"/>
    </row>
    <row r="1273" spans="2:8" x14ac:dyDescent="0.25">
      <c r="B1273" s="41"/>
      <c r="C1273" s="41"/>
      <c r="D1273" s="41"/>
      <c r="F1273" s="35"/>
      <c r="H1273" s="42"/>
    </row>
    <row r="1274" spans="2:8" x14ac:dyDescent="0.25">
      <c r="B1274" s="41"/>
      <c r="C1274" s="41"/>
      <c r="D1274" s="41"/>
      <c r="F1274" s="35"/>
      <c r="H1274" s="42"/>
    </row>
    <row r="1275" spans="2:8" x14ac:dyDescent="0.25">
      <c r="B1275" s="41"/>
      <c r="C1275" s="41"/>
      <c r="D1275" s="41"/>
      <c r="F1275" s="35"/>
      <c r="H1275" s="42"/>
    </row>
    <row r="1276" spans="2:8" x14ac:dyDescent="0.25">
      <c r="B1276" s="41"/>
      <c r="C1276" s="41"/>
      <c r="D1276" s="41"/>
      <c r="F1276" s="35"/>
      <c r="H1276" s="42"/>
    </row>
    <row r="1277" spans="2:8" x14ac:dyDescent="0.25">
      <c r="B1277" s="41"/>
      <c r="C1277" s="41"/>
      <c r="D1277" s="41"/>
      <c r="F1277" s="35"/>
      <c r="H1277" s="42"/>
    </row>
    <row r="1278" spans="2:8" x14ac:dyDescent="0.25">
      <c r="B1278" s="41"/>
      <c r="C1278" s="41"/>
      <c r="D1278" s="41"/>
      <c r="F1278" s="35"/>
      <c r="H1278" s="42"/>
    </row>
    <row r="1279" spans="2:8" x14ac:dyDescent="0.25">
      <c r="B1279" s="41"/>
      <c r="C1279" s="41"/>
      <c r="D1279" s="41"/>
      <c r="F1279" s="35"/>
      <c r="H1279" s="42"/>
    </row>
    <row r="1280" spans="2:8" x14ac:dyDescent="0.25">
      <c r="B1280" s="41"/>
      <c r="C1280" s="41"/>
      <c r="D1280" s="41"/>
      <c r="F1280" s="35"/>
      <c r="H1280" s="42"/>
    </row>
    <row r="1281" spans="2:8" x14ac:dyDescent="0.25">
      <c r="B1281" s="41"/>
      <c r="C1281" s="41"/>
      <c r="D1281" s="41"/>
      <c r="F1281" s="35"/>
      <c r="H1281" s="42"/>
    </row>
    <row r="1282" spans="2:8" x14ac:dyDescent="0.25">
      <c r="B1282" s="41"/>
      <c r="C1282" s="41"/>
      <c r="D1282" s="41"/>
      <c r="F1282" s="35"/>
      <c r="H1282" s="42"/>
    </row>
    <row r="1283" spans="2:8" x14ac:dyDescent="0.25">
      <c r="B1283" s="41"/>
      <c r="C1283" s="41"/>
      <c r="D1283" s="41"/>
      <c r="F1283" s="35"/>
      <c r="H1283" s="42"/>
    </row>
    <row r="1284" spans="2:8" x14ac:dyDescent="0.25">
      <c r="B1284" s="41"/>
      <c r="C1284" s="41"/>
      <c r="D1284" s="41"/>
      <c r="F1284" s="35"/>
      <c r="H1284" s="42"/>
    </row>
    <row r="1285" spans="2:8" x14ac:dyDescent="0.25">
      <c r="B1285" s="41"/>
      <c r="C1285" s="41"/>
      <c r="D1285" s="41"/>
      <c r="F1285" s="35"/>
      <c r="H1285" s="42"/>
    </row>
    <row r="1286" spans="2:8" x14ac:dyDescent="0.25">
      <c r="B1286" s="41"/>
      <c r="C1286" s="41"/>
      <c r="D1286" s="41"/>
      <c r="F1286" s="35"/>
      <c r="H1286" s="42"/>
    </row>
    <row r="1287" spans="2:8" x14ac:dyDescent="0.25">
      <c r="B1287" s="41"/>
      <c r="C1287" s="41"/>
      <c r="D1287" s="41"/>
      <c r="F1287" s="35"/>
      <c r="H1287" s="42"/>
    </row>
    <row r="1288" spans="2:8" x14ac:dyDescent="0.25">
      <c r="B1288" s="41"/>
      <c r="C1288" s="41"/>
      <c r="D1288" s="41"/>
      <c r="F1288" s="35"/>
      <c r="H1288" s="42"/>
    </row>
    <row r="1289" spans="2:8" x14ac:dyDescent="0.25">
      <c r="B1289" s="41"/>
      <c r="C1289" s="41"/>
      <c r="D1289" s="41"/>
      <c r="F1289" s="35"/>
      <c r="H1289" s="42"/>
    </row>
    <row r="1290" spans="2:8" x14ac:dyDescent="0.25">
      <c r="B1290" s="41"/>
      <c r="C1290" s="41"/>
      <c r="D1290" s="41"/>
      <c r="F1290" s="35"/>
      <c r="H1290" s="42"/>
    </row>
    <row r="1291" spans="2:8" x14ac:dyDescent="0.25">
      <c r="B1291" s="41"/>
      <c r="C1291" s="41"/>
      <c r="D1291" s="41"/>
      <c r="F1291" s="35"/>
      <c r="H1291" s="42"/>
    </row>
    <row r="1292" spans="2:8" x14ac:dyDescent="0.25">
      <c r="B1292" s="41"/>
      <c r="C1292" s="41"/>
      <c r="D1292" s="41"/>
      <c r="F1292" s="35"/>
      <c r="H1292" s="42"/>
    </row>
    <row r="1293" spans="2:8" x14ac:dyDescent="0.25">
      <c r="B1293" s="41"/>
      <c r="C1293" s="41"/>
      <c r="D1293" s="41"/>
      <c r="F1293" s="35"/>
      <c r="H1293" s="42"/>
    </row>
    <row r="1294" spans="2:8" x14ac:dyDescent="0.25">
      <c r="B1294" s="41"/>
      <c r="C1294" s="41"/>
      <c r="D1294" s="41"/>
      <c r="F1294" s="35"/>
      <c r="H1294" s="42"/>
    </row>
    <row r="1295" spans="2:8" x14ac:dyDescent="0.25">
      <c r="B1295" s="41"/>
      <c r="C1295" s="41"/>
      <c r="D1295" s="41"/>
      <c r="F1295" s="35"/>
      <c r="H1295" s="42"/>
    </row>
    <row r="1296" spans="2:8" x14ac:dyDescent="0.25">
      <c r="B1296" s="41"/>
      <c r="C1296" s="41"/>
      <c r="D1296" s="41"/>
      <c r="F1296" s="35"/>
      <c r="H1296" s="42"/>
    </row>
    <row r="1297" spans="2:8" x14ac:dyDescent="0.25">
      <c r="B1297" s="41"/>
      <c r="C1297" s="41"/>
      <c r="D1297" s="41"/>
      <c r="F1297" s="35"/>
      <c r="H1297" s="42"/>
    </row>
    <row r="1298" spans="2:8" x14ac:dyDescent="0.25">
      <c r="B1298" s="41"/>
      <c r="C1298" s="41"/>
      <c r="D1298" s="41"/>
      <c r="F1298" s="35"/>
      <c r="H1298" s="42"/>
    </row>
    <row r="1299" spans="2:8" x14ac:dyDescent="0.25">
      <c r="B1299" s="41"/>
      <c r="C1299" s="41"/>
      <c r="D1299" s="41"/>
      <c r="F1299" s="35"/>
      <c r="H1299" s="42"/>
    </row>
    <row r="1300" spans="2:8" x14ac:dyDescent="0.25">
      <c r="B1300" s="41"/>
      <c r="C1300" s="41"/>
      <c r="D1300" s="41"/>
      <c r="F1300" s="35"/>
      <c r="H1300" s="42"/>
    </row>
    <row r="1301" spans="2:8" x14ac:dyDescent="0.25">
      <c r="B1301" s="41"/>
      <c r="C1301" s="41"/>
      <c r="D1301" s="41"/>
      <c r="F1301" s="35"/>
      <c r="H1301" s="42"/>
    </row>
    <row r="1302" spans="2:8" x14ac:dyDescent="0.25">
      <c r="B1302" s="41"/>
      <c r="C1302" s="41"/>
      <c r="D1302" s="41"/>
      <c r="F1302" s="35"/>
      <c r="H1302" s="42"/>
    </row>
    <row r="1303" spans="2:8" x14ac:dyDescent="0.25">
      <c r="B1303" s="41"/>
      <c r="C1303" s="41"/>
      <c r="D1303" s="41"/>
      <c r="F1303" s="35"/>
      <c r="H1303" s="42"/>
    </row>
    <row r="1304" spans="2:8" x14ac:dyDescent="0.25">
      <c r="B1304" s="41"/>
      <c r="C1304" s="41"/>
      <c r="D1304" s="41"/>
      <c r="F1304" s="35"/>
      <c r="H1304" s="42"/>
    </row>
    <row r="1305" spans="2:8" x14ac:dyDescent="0.25">
      <c r="B1305" s="41"/>
      <c r="C1305" s="41"/>
      <c r="D1305" s="41"/>
      <c r="F1305" s="35"/>
      <c r="H1305" s="42"/>
    </row>
    <row r="1306" spans="2:8" x14ac:dyDescent="0.25">
      <c r="B1306" s="41"/>
      <c r="C1306" s="41"/>
      <c r="D1306" s="41"/>
      <c r="F1306" s="35"/>
      <c r="H1306" s="42"/>
    </row>
    <row r="1307" spans="2:8" x14ac:dyDescent="0.25">
      <c r="B1307" s="41"/>
      <c r="C1307" s="41"/>
      <c r="D1307" s="41"/>
      <c r="F1307" s="35"/>
      <c r="H1307" s="42"/>
    </row>
    <row r="1308" spans="2:8" x14ac:dyDescent="0.25">
      <c r="B1308" s="41"/>
      <c r="C1308" s="41"/>
      <c r="D1308" s="41"/>
      <c r="F1308" s="35"/>
      <c r="H1308" s="42"/>
    </row>
    <row r="1309" spans="2:8" x14ac:dyDescent="0.25">
      <c r="B1309" s="41"/>
      <c r="C1309" s="41"/>
      <c r="D1309" s="41"/>
      <c r="F1309" s="35"/>
      <c r="H1309" s="42"/>
    </row>
    <row r="1310" spans="2:8" x14ac:dyDescent="0.25">
      <c r="B1310" s="41"/>
      <c r="C1310" s="41"/>
      <c r="D1310" s="41"/>
      <c r="F1310" s="35"/>
      <c r="H1310" s="42"/>
    </row>
    <row r="1311" spans="2:8" x14ac:dyDescent="0.25">
      <c r="B1311" s="41"/>
      <c r="C1311" s="41"/>
      <c r="D1311" s="41"/>
      <c r="F1311" s="35"/>
      <c r="H1311" s="42"/>
    </row>
    <row r="1312" spans="2:8" x14ac:dyDescent="0.25">
      <c r="B1312" s="41"/>
      <c r="C1312" s="41"/>
      <c r="D1312" s="41"/>
      <c r="F1312" s="35"/>
      <c r="H1312" s="42"/>
    </row>
    <row r="1313" spans="2:8" x14ac:dyDescent="0.25">
      <c r="B1313" s="41"/>
      <c r="C1313" s="41"/>
      <c r="D1313" s="41"/>
      <c r="F1313" s="35"/>
      <c r="H1313" s="42"/>
    </row>
    <row r="1314" spans="2:8" x14ac:dyDescent="0.25">
      <c r="B1314" s="41"/>
      <c r="C1314" s="41"/>
      <c r="D1314" s="41"/>
      <c r="F1314" s="35"/>
      <c r="H1314" s="42"/>
    </row>
    <row r="1315" spans="2:8" x14ac:dyDescent="0.25">
      <c r="B1315" s="41"/>
      <c r="C1315" s="41"/>
      <c r="D1315" s="41"/>
      <c r="F1315" s="35"/>
      <c r="H1315" s="42"/>
    </row>
    <row r="1316" spans="2:8" x14ac:dyDescent="0.25">
      <c r="B1316" s="41"/>
      <c r="C1316" s="41"/>
      <c r="D1316" s="41"/>
      <c r="F1316" s="35"/>
      <c r="H1316" s="42"/>
    </row>
    <row r="1317" spans="2:8" x14ac:dyDescent="0.25">
      <c r="B1317" s="41"/>
      <c r="C1317" s="41"/>
      <c r="D1317" s="41"/>
      <c r="F1317" s="35"/>
      <c r="H1317" s="42"/>
    </row>
    <row r="1318" spans="2:8" x14ac:dyDescent="0.25">
      <c r="B1318" s="41"/>
      <c r="C1318" s="41"/>
      <c r="D1318" s="41"/>
      <c r="F1318" s="35"/>
      <c r="H1318" s="42"/>
    </row>
    <row r="1319" spans="2:8" x14ac:dyDescent="0.25">
      <c r="B1319" s="41"/>
      <c r="C1319" s="41"/>
      <c r="D1319" s="41"/>
      <c r="F1319" s="35"/>
      <c r="H1319" s="42"/>
    </row>
    <row r="1320" spans="2:8" x14ac:dyDescent="0.25">
      <c r="B1320" s="41"/>
      <c r="C1320" s="41"/>
      <c r="D1320" s="41"/>
      <c r="F1320" s="35"/>
      <c r="H1320" s="42"/>
    </row>
    <row r="1321" spans="2:8" x14ac:dyDescent="0.25">
      <c r="B1321" s="41"/>
      <c r="C1321" s="41"/>
      <c r="D1321" s="41"/>
      <c r="F1321" s="35"/>
      <c r="H1321" s="42"/>
    </row>
    <row r="1322" spans="2:8" x14ac:dyDescent="0.25">
      <c r="B1322" s="41"/>
      <c r="C1322" s="41"/>
      <c r="D1322" s="41"/>
      <c r="F1322" s="35"/>
      <c r="H1322" s="42"/>
    </row>
    <row r="1323" spans="2:8" x14ac:dyDescent="0.25">
      <c r="B1323" s="41"/>
      <c r="C1323" s="41"/>
      <c r="D1323" s="41"/>
      <c r="F1323" s="35"/>
      <c r="H1323" s="42"/>
    </row>
    <row r="1324" spans="2:8" x14ac:dyDescent="0.25">
      <c r="B1324" s="41"/>
      <c r="C1324" s="41"/>
      <c r="D1324" s="41"/>
      <c r="F1324" s="35"/>
      <c r="H1324" s="42"/>
    </row>
    <row r="1325" spans="2:8" x14ac:dyDescent="0.25">
      <c r="B1325" s="41"/>
      <c r="C1325" s="41"/>
      <c r="D1325" s="41"/>
      <c r="F1325" s="35"/>
      <c r="H1325" s="42"/>
    </row>
    <row r="1326" spans="2:8" x14ac:dyDescent="0.25">
      <c r="B1326" s="41"/>
      <c r="C1326" s="41"/>
      <c r="D1326" s="41"/>
      <c r="F1326" s="35"/>
      <c r="H1326" s="42"/>
    </row>
    <row r="1327" spans="2:8" x14ac:dyDescent="0.25">
      <c r="B1327" s="41"/>
      <c r="C1327" s="41"/>
      <c r="D1327" s="41"/>
      <c r="F1327" s="35"/>
      <c r="H1327" s="42"/>
    </row>
    <row r="1328" spans="2:8" x14ac:dyDescent="0.25">
      <c r="B1328" s="41"/>
      <c r="C1328" s="41"/>
      <c r="D1328" s="41"/>
      <c r="F1328" s="35"/>
      <c r="H1328" s="42"/>
    </row>
    <row r="1329" spans="2:8" x14ac:dyDescent="0.25">
      <c r="B1329" s="41"/>
      <c r="C1329" s="41"/>
      <c r="D1329" s="41"/>
      <c r="F1329" s="35"/>
      <c r="H1329" s="42"/>
    </row>
    <row r="1330" spans="2:8" x14ac:dyDescent="0.25">
      <c r="B1330" s="41"/>
      <c r="C1330" s="41"/>
      <c r="D1330" s="41"/>
      <c r="F1330" s="35"/>
      <c r="H1330" s="42"/>
    </row>
    <row r="1331" spans="2:8" x14ac:dyDescent="0.25">
      <c r="B1331" s="41"/>
      <c r="C1331" s="41"/>
      <c r="D1331" s="41"/>
      <c r="F1331" s="35"/>
      <c r="H1331" s="42"/>
    </row>
    <row r="1332" spans="2:8" x14ac:dyDescent="0.25">
      <c r="B1332" s="41"/>
      <c r="C1332" s="41"/>
      <c r="D1332" s="41"/>
      <c r="F1332" s="35"/>
      <c r="H1332" s="42"/>
    </row>
    <row r="1333" spans="2:8" x14ac:dyDescent="0.25">
      <c r="B1333" s="41"/>
      <c r="C1333" s="41"/>
      <c r="D1333" s="41"/>
      <c r="F1333" s="35"/>
      <c r="H1333" s="42"/>
    </row>
    <row r="1334" spans="2:8" x14ac:dyDescent="0.25">
      <c r="B1334" s="41"/>
      <c r="C1334" s="41"/>
      <c r="D1334" s="41"/>
      <c r="F1334" s="35"/>
      <c r="H1334" s="42"/>
    </row>
    <row r="1335" spans="2:8" x14ac:dyDescent="0.25">
      <c r="B1335" s="41"/>
      <c r="C1335" s="41"/>
      <c r="D1335" s="41"/>
      <c r="F1335" s="35"/>
      <c r="H1335" s="42"/>
    </row>
    <row r="1336" spans="2:8" x14ac:dyDescent="0.25">
      <c r="B1336" s="41"/>
      <c r="C1336" s="41"/>
      <c r="D1336" s="41"/>
      <c r="F1336" s="35"/>
      <c r="H1336" s="42"/>
    </row>
    <row r="1337" spans="2:8" x14ac:dyDescent="0.25">
      <c r="B1337" s="41"/>
      <c r="C1337" s="41"/>
      <c r="D1337" s="41"/>
      <c r="F1337" s="35"/>
      <c r="H1337" s="42"/>
    </row>
    <row r="1338" spans="2:8" x14ac:dyDescent="0.25">
      <c r="B1338" s="41"/>
      <c r="C1338" s="41"/>
      <c r="D1338" s="41"/>
      <c r="F1338" s="35"/>
      <c r="H1338" s="42"/>
    </row>
    <row r="1339" spans="2:8" x14ac:dyDescent="0.25">
      <c r="B1339" s="41"/>
      <c r="C1339" s="41"/>
      <c r="D1339" s="41"/>
      <c r="F1339" s="35"/>
      <c r="H1339" s="42"/>
    </row>
    <row r="1340" spans="2:8" x14ac:dyDescent="0.25">
      <c r="B1340" s="41"/>
      <c r="C1340" s="41"/>
      <c r="D1340" s="41"/>
      <c r="F1340" s="35"/>
      <c r="H1340" s="42"/>
    </row>
    <row r="1341" spans="2:8" x14ac:dyDescent="0.25">
      <c r="B1341" s="41"/>
      <c r="C1341" s="41"/>
      <c r="D1341" s="41"/>
      <c r="F1341" s="35"/>
      <c r="H1341" s="42"/>
    </row>
    <row r="1342" spans="2:8" x14ac:dyDescent="0.25">
      <c r="B1342" s="41"/>
      <c r="C1342" s="41"/>
      <c r="D1342" s="41"/>
      <c r="F1342" s="35"/>
      <c r="H1342" s="42"/>
    </row>
    <row r="1343" spans="2:8" x14ac:dyDescent="0.25">
      <c r="B1343" s="41"/>
      <c r="C1343" s="41"/>
      <c r="D1343" s="41"/>
      <c r="F1343" s="35"/>
      <c r="H1343" s="42"/>
    </row>
    <row r="1344" spans="2:8" x14ac:dyDescent="0.25">
      <c r="B1344" s="41"/>
      <c r="C1344" s="41"/>
      <c r="D1344" s="41"/>
      <c r="F1344" s="35"/>
      <c r="H1344" s="42"/>
    </row>
    <row r="1345" spans="2:8" x14ac:dyDescent="0.25">
      <c r="B1345" s="41"/>
      <c r="C1345" s="41"/>
      <c r="D1345" s="41"/>
      <c r="F1345" s="35"/>
      <c r="H1345" s="42"/>
    </row>
    <row r="1346" spans="2:8" x14ac:dyDescent="0.25">
      <c r="B1346" s="41"/>
      <c r="C1346" s="41"/>
      <c r="D1346" s="41"/>
      <c r="F1346" s="35"/>
      <c r="H1346" s="42"/>
    </row>
    <row r="1347" spans="2:8" x14ac:dyDescent="0.25">
      <c r="B1347" s="41"/>
      <c r="C1347" s="41"/>
      <c r="D1347" s="41"/>
      <c r="F1347" s="35"/>
      <c r="H1347" s="42"/>
    </row>
    <row r="1348" spans="2:8" x14ac:dyDescent="0.25">
      <c r="B1348" s="41"/>
      <c r="C1348" s="41"/>
      <c r="D1348" s="41"/>
      <c r="F1348" s="35"/>
      <c r="H1348" s="42"/>
    </row>
    <row r="1349" spans="2:8" x14ac:dyDescent="0.25">
      <c r="B1349" s="41"/>
      <c r="C1349" s="41"/>
      <c r="D1349" s="41"/>
      <c r="F1349" s="35"/>
      <c r="H1349" s="42"/>
    </row>
    <row r="1350" spans="2:8" x14ac:dyDescent="0.25">
      <c r="B1350" s="41"/>
      <c r="C1350" s="41"/>
      <c r="D1350" s="41"/>
      <c r="F1350" s="35"/>
      <c r="H1350" s="42"/>
    </row>
    <row r="1351" spans="2:8" x14ac:dyDescent="0.25">
      <c r="B1351" s="41"/>
      <c r="C1351" s="41"/>
      <c r="D1351" s="41"/>
      <c r="F1351" s="35"/>
      <c r="H1351" s="42"/>
    </row>
    <row r="1352" spans="2:8" x14ac:dyDescent="0.25">
      <c r="B1352" s="41"/>
      <c r="C1352" s="41"/>
      <c r="D1352" s="41"/>
      <c r="F1352" s="35"/>
      <c r="H1352" s="42"/>
    </row>
    <row r="1353" spans="2:8" x14ac:dyDescent="0.25">
      <c r="B1353" s="41"/>
      <c r="C1353" s="41"/>
      <c r="D1353" s="41"/>
      <c r="F1353" s="35"/>
      <c r="H1353" s="42"/>
    </row>
    <row r="1354" spans="2:8" x14ac:dyDescent="0.25">
      <c r="B1354" s="41"/>
      <c r="C1354" s="41"/>
      <c r="D1354" s="41"/>
      <c r="F1354" s="35"/>
      <c r="H1354" s="42"/>
    </row>
    <row r="1355" spans="2:8" x14ac:dyDescent="0.25">
      <c r="B1355" s="41"/>
      <c r="C1355" s="41"/>
      <c r="D1355" s="41"/>
      <c r="F1355" s="35"/>
      <c r="H1355" s="42"/>
    </row>
    <row r="1356" spans="2:8" x14ac:dyDescent="0.25">
      <c r="B1356" s="41"/>
      <c r="C1356" s="41"/>
      <c r="D1356" s="41"/>
      <c r="F1356" s="35"/>
      <c r="H1356" s="42"/>
    </row>
    <row r="1357" spans="2:8" x14ac:dyDescent="0.25">
      <c r="B1357" s="41"/>
      <c r="C1357" s="41"/>
      <c r="D1357" s="41"/>
      <c r="F1357" s="35"/>
      <c r="H1357" s="42"/>
    </row>
    <row r="1358" spans="2:8" x14ac:dyDescent="0.25">
      <c r="B1358" s="41"/>
      <c r="C1358" s="41"/>
      <c r="D1358" s="41"/>
      <c r="F1358" s="35"/>
      <c r="H1358" s="42"/>
    </row>
    <row r="1359" spans="2:8" x14ac:dyDescent="0.25">
      <c r="B1359" s="41"/>
      <c r="C1359" s="41"/>
      <c r="D1359" s="41"/>
      <c r="F1359" s="35"/>
      <c r="H1359" s="42"/>
    </row>
    <row r="1360" spans="2:8" x14ac:dyDescent="0.25">
      <c r="B1360" s="41"/>
      <c r="C1360" s="41"/>
      <c r="D1360" s="41"/>
      <c r="F1360" s="35"/>
      <c r="H1360" s="42"/>
    </row>
    <row r="1361" spans="2:8" x14ac:dyDescent="0.25">
      <c r="B1361" s="41"/>
      <c r="C1361" s="41"/>
      <c r="D1361" s="41"/>
      <c r="F1361" s="35"/>
      <c r="H1361" s="42"/>
    </row>
    <row r="1362" spans="2:8" x14ac:dyDescent="0.25">
      <c r="B1362" s="41"/>
      <c r="C1362" s="41"/>
      <c r="D1362" s="41"/>
      <c r="F1362" s="35"/>
      <c r="H1362" s="42"/>
    </row>
    <row r="1363" spans="2:8" x14ac:dyDescent="0.25">
      <c r="B1363" s="41"/>
      <c r="C1363" s="41"/>
      <c r="D1363" s="41"/>
      <c r="F1363" s="35"/>
      <c r="H1363" s="42"/>
    </row>
    <row r="1364" spans="2:8" x14ac:dyDescent="0.25">
      <c r="B1364" s="41"/>
      <c r="C1364" s="41"/>
      <c r="D1364" s="41"/>
      <c r="F1364" s="35"/>
      <c r="H1364" s="42"/>
    </row>
    <row r="1365" spans="2:8" x14ac:dyDescent="0.25">
      <c r="B1365" s="41"/>
      <c r="C1365" s="41"/>
      <c r="D1365" s="41"/>
      <c r="F1365" s="35"/>
      <c r="H1365" s="42"/>
    </row>
    <row r="1366" spans="2:8" x14ac:dyDescent="0.25">
      <c r="B1366" s="41"/>
      <c r="C1366" s="41"/>
      <c r="D1366" s="41"/>
      <c r="F1366" s="35"/>
      <c r="H1366" s="42"/>
    </row>
    <row r="1367" spans="2:8" x14ac:dyDescent="0.25">
      <c r="B1367" s="41"/>
      <c r="C1367" s="41"/>
      <c r="D1367" s="41"/>
      <c r="F1367" s="35"/>
      <c r="H1367" s="42"/>
    </row>
    <row r="1368" spans="2:8" x14ac:dyDescent="0.25">
      <c r="B1368" s="41"/>
      <c r="C1368" s="41"/>
      <c r="D1368" s="41"/>
      <c r="F1368" s="35"/>
      <c r="H1368" s="42"/>
    </row>
    <row r="1369" spans="2:8" x14ac:dyDescent="0.25">
      <c r="B1369" s="41"/>
      <c r="C1369" s="41"/>
      <c r="D1369" s="41"/>
      <c r="F1369" s="35"/>
      <c r="H1369" s="42"/>
    </row>
    <row r="1370" spans="2:8" x14ac:dyDescent="0.25">
      <c r="B1370" s="41"/>
      <c r="C1370" s="41"/>
      <c r="D1370" s="41"/>
      <c r="F1370" s="35"/>
      <c r="H1370" s="42"/>
    </row>
    <row r="1371" spans="2:8" x14ac:dyDescent="0.25">
      <c r="B1371" s="41"/>
      <c r="C1371" s="41"/>
      <c r="D1371" s="41"/>
      <c r="F1371" s="35"/>
      <c r="H1371" s="42"/>
    </row>
    <row r="1372" spans="2:8" x14ac:dyDescent="0.25">
      <c r="B1372" s="41"/>
      <c r="C1372" s="41"/>
      <c r="D1372" s="41"/>
      <c r="F1372" s="35"/>
      <c r="H1372" s="42"/>
    </row>
    <row r="1373" spans="2:8" x14ac:dyDescent="0.25">
      <c r="B1373" s="41"/>
      <c r="C1373" s="41"/>
      <c r="D1373" s="41"/>
      <c r="F1373" s="35"/>
      <c r="H1373" s="42"/>
    </row>
    <row r="1374" spans="2:8" x14ac:dyDescent="0.25">
      <c r="B1374" s="41"/>
      <c r="C1374" s="41"/>
      <c r="D1374" s="41"/>
      <c r="F1374" s="35"/>
      <c r="H1374" s="42"/>
    </row>
    <row r="1375" spans="2:8" x14ac:dyDescent="0.25">
      <c r="B1375" s="41"/>
      <c r="C1375" s="41"/>
      <c r="D1375" s="41"/>
      <c r="F1375" s="35"/>
      <c r="H1375" s="42"/>
    </row>
    <row r="1376" spans="2:8" x14ac:dyDescent="0.25">
      <c r="B1376" s="41"/>
      <c r="C1376" s="41"/>
      <c r="D1376" s="41"/>
      <c r="F1376" s="35"/>
      <c r="H1376" s="42"/>
    </row>
    <row r="1377" spans="2:8" x14ac:dyDescent="0.25">
      <c r="B1377" s="41"/>
      <c r="C1377" s="41"/>
      <c r="D1377" s="41"/>
      <c r="F1377" s="35"/>
      <c r="H1377" s="42"/>
    </row>
    <row r="1378" spans="2:8" x14ac:dyDescent="0.25">
      <c r="B1378" s="41"/>
      <c r="C1378" s="41"/>
      <c r="D1378" s="41"/>
      <c r="F1378" s="35"/>
      <c r="H1378" s="42"/>
    </row>
    <row r="1379" spans="2:8" x14ac:dyDescent="0.25">
      <c r="B1379" s="41"/>
      <c r="C1379" s="41"/>
      <c r="D1379" s="41"/>
      <c r="F1379" s="35"/>
      <c r="H1379" s="42"/>
    </row>
    <row r="1380" spans="2:8" x14ac:dyDescent="0.25">
      <c r="B1380" s="41"/>
      <c r="C1380" s="41"/>
      <c r="D1380" s="41"/>
      <c r="F1380" s="35"/>
      <c r="H1380" s="42"/>
    </row>
    <row r="1381" spans="2:8" x14ac:dyDescent="0.25">
      <c r="B1381" s="41"/>
      <c r="C1381" s="41"/>
      <c r="D1381" s="41"/>
      <c r="F1381" s="35"/>
      <c r="H1381" s="42"/>
    </row>
    <row r="1382" spans="2:8" x14ac:dyDescent="0.25">
      <c r="B1382" s="41"/>
      <c r="C1382" s="41"/>
      <c r="D1382" s="41"/>
      <c r="F1382" s="35"/>
      <c r="H1382" s="42"/>
    </row>
    <row r="1383" spans="2:8" x14ac:dyDescent="0.25">
      <c r="B1383" s="41"/>
      <c r="C1383" s="41"/>
      <c r="D1383" s="41"/>
      <c r="F1383" s="35"/>
      <c r="H1383" s="42"/>
    </row>
    <row r="1384" spans="2:8" x14ac:dyDescent="0.25">
      <c r="B1384" s="41"/>
      <c r="C1384" s="41"/>
      <c r="D1384" s="41"/>
      <c r="F1384" s="35"/>
      <c r="H1384" s="42"/>
    </row>
    <row r="1385" spans="2:8" x14ac:dyDescent="0.25">
      <c r="B1385" s="41"/>
      <c r="C1385" s="41"/>
      <c r="D1385" s="41"/>
      <c r="F1385" s="35"/>
      <c r="H1385" s="42"/>
    </row>
    <row r="1386" spans="2:8" x14ac:dyDescent="0.25">
      <c r="B1386" s="41"/>
      <c r="C1386" s="41"/>
      <c r="D1386" s="41"/>
      <c r="F1386" s="35"/>
      <c r="H1386" s="42"/>
    </row>
    <row r="1387" spans="2:8" x14ac:dyDescent="0.25">
      <c r="B1387" s="41"/>
      <c r="C1387" s="41"/>
      <c r="D1387" s="41"/>
      <c r="F1387" s="35"/>
      <c r="H1387" s="42"/>
    </row>
    <row r="1388" spans="2:8" x14ac:dyDescent="0.25">
      <c r="B1388" s="41"/>
      <c r="C1388" s="41"/>
      <c r="D1388" s="41"/>
      <c r="F1388" s="35"/>
      <c r="H1388" s="42"/>
    </row>
    <row r="1389" spans="2:8" x14ac:dyDescent="0.25">
      <c r="B1389" s="41"/>
      <c r="C1389" s="41"/>
      <c r="D1389" s="41"/>
      <c r="F1389" s="35"/>
      <c r="H1389" s="42"/>
    </row>
    <row r="1390" spans="2:8" x14ac:dyDescent="0.25">
      <c r="B1390" s="41"/>
      <c r="C1390" s="41"/>
      <c r="D1390" s="41"/>
      <c r="F1390" s="35"/>
      <c r="H1390" s="42"/>
    </row>
    <row r="1391" spans="2:8" x14ac:dyDescent="0.25">
      <c r="B1391" s="41"/>
      <c r="C1391" s="41"/>
      <c r="D1391" s="41"/>
      <c r="F1391" s="35"/>
      <c r="H1391" s="42"/>
    </row>
    <row r="1392" spans="2:8" x14ac:dyDescent="0.25">
      <c r="B1392" s="41"/>
      <c r="C1392" s="41"/>
      <c r="D1392" s="41"/>
      <c r="F1392" s="35"/>
      <c r="H1392" s="42"/>
    </row>
    <row r="1393" spans="2:8" x14ac:dyDescent="0.25">
      <c r="B1393" s="41"/>
      <c r="C1393" s="41"/>
      <c r="D1393" s="41"/>
      <c r="F1393" s="35"/>
      <c r="H1393" s="42"/>
    </row>
    <row r="1394" spans="2:8" x14ac:dyDescent="0.25">
      <c r="B1394" s="41"/>
      <c r="C1394" s="41"/>
      <c r="D1394" s="41"/>
      <c r="F1394" s="35"/>
      <c r="H1394" s="42"/>
    </row>
    <row r="1395" spans="2:8" x14ac:dyDescent="0.25">
      <c r="B1395" s="41"/>
      <c r="C1395" s="41"/>
      <c r="D1395" s="41"/>
      <c r="F1395" s="35"/>
      <c r="H1395" s="42"/>
    </row>
    <row r="1396" spans="2:8" x14ac:dyDescent="0.25">
      <c r="B1396" s="41"/>
      <c r="C1396" s="41"/>
      <c r="D1396" s="41"/>
      <c r="F1396" s="35"/>
      <c r="H1396" s="42"/>
    </row>
    <row r="1397" spans="2:8" x14ac:dyDescent="0.25">
      <c r="B1397" s="41"/>
      <c r="C1397" s="41"/>
      <c r="D1397" s="41"/>
      <c r="F1397" s="35"/>
      <c r="H1397" s="42"/>
    </row>
    <row r="1398" spans="2:8" x14ac:dyDescent="0.25">
      <c r="B1398" s="41"/>
      <c r="C1398" s="41"/>
      <c r="D1398" s="41"/>
      <c r="F1398" s="35"/>
      <c r="H1398" s="42"/>
    </row>
    <row r="1399" spans="2:8" x14ac:dyDescent="0.25">
      <c r="B1399" s="41"/>
      <c r="C1399" s="41"/>
      <c r="D1399" s="41"/>
      <c r="F1399" s="35"/>
      <c r="H1399" s="42"/>
    </row>
    <row r="1400" spans="2:8" x14ac:dyDescent="0.25">
      <c r="B1400" s="41"/>
      <c r="C1400" s="41"/>
      <c r="D1400" s="41"/>
      <c r="F1400" s="35"/>
      <c r="H1400" s="42"/>
    </row>
    <row r="1401" spans="2:8" x14ac:dyDescent="0.25">
      <c r="B1401" s="41"/>
      <c r="C1401" s="41"/>
      <c r="D1401" s="41"/>
      <c r="F1401" s="35"/>
      <c r="H1401" s="42"/>
    </row>
    <row r="1402" spans="2:8" x14ac:dyDescent="0.25">
      <c r="B1402" s="41"/>
      <c r="C1402" s="41"/>
      <c r="D1402" s="41"/>
      <c r="F1402" s="35"/>
      <c r="H1402" s="42"/>
    </row>
    <row r="1403" spans="2:8" x14ac:dyDescent="0.25">
      <c r="B1403" s="41"/>
      <c r="C1403" s="41"/>
      <c r="D1403" s="41"/>
      <c r="F1403" s="35"/>
      <c r="H1403" s="42"/>
    </row>
    <row r="1404" spans="2:8" x14ac:dyDescent="0.25">
      <c r="B1404" s="41"/>
      <c r="C1404" s="41"/>
      <c r="D1404" s="41"/>
      <c r="F1404" s="35"/>
      <c r="H1404" s="42"/>
    </row>
    <row r="1405" spans="2:8" x14ac:dyDescent="0.25">
      <c r="B1405" s="41"/>
      <c r="C1405" s="41"/>
      <c r="D1405" s="41"/>
      <c r="F1405" s="35"/>
      <c r="H1405" s="42"/>
    </row>
    <row r="1406" spans="2:8" x14ac:dyDescent="0.25">
      <c r="B1406" s="41"/>
      <c r="C1406" s="41"/>
      <c r="D1406" s="41"/>
      <c r="F1406" s="35"/>
      <c r="H1406" s="42"/>
    </row>
    <row r="1407" spans="2:8" x14ac:dyDescent="0.25">
      <c r="B1407" s="41"/>
      <c r="C1407" s="41"/>
      <c r="D1407" s="41"/>
      <c r="F1407" s="35"/>
      <c r="H1407" s="42"/>
    </row>
    <row r="1408" spans="2:8" x14ac:dyDescent="0.25">
      <c r="B1408" s="41"/>
      <c r="C1408" s="41"/>
      <c r="D1408" s="41"/>
      <c r="F1408" s="35"/>
      <c r="H1408" s="42"/>
    </row>
    <row r="1409" spans="2:8" x14ac:dyDescent="0.25">
      <c r="B1409" s="41"/>
      <c r="C1409" s="41"/>
      <c r="D1409" s="41"/>
      <c r="F1409" s="35"/>
      <c r="H1409" s="42"/>
    </row>
    <row r="1410" spans="2:8" x14ac:dyDescent="0.25">
      <c r="B1410" s="41"/>
      <c r="C1410" s="41"/>
      <c r="D1410" s="41"/>
      <c r="F1410" s="35"/>
      <c r="H1410" s="42"/>
    </row>
    <row r="1411" spans="2:8" x14ac:dyDescent="0.25">
      <c r="B1411" s="41"/>
      <c r="C1411" s="41"/>
      <c r="D1411" s="41"/>
      <c r="F1411" s="35"/>
      <c r="H1411" s="42"/>
    </row>
    <row r="1412" spans="2:8" x14ac:dyDescent="0.25">
      <c r="B1412" s="41"/>
      <c r="C1412" s="41"/>
      <c r="D1412" s="41"/>
      <c r="F1412" s="35"/>
      <c r="H1412" s="42"/>
    </row>
    <row r="1413" spans="2:8" x14ac:dyDescent="0.25">
      <c r="B1413" s="41"/>
      <c r="C1413" s="41"/>
      <c r="D1413" s="41"/>
      <c r="F1413" s="35"/>
      <c r="H1413" s="42"/>
    </row>
    <row r="1414" spans="2:8" x14ac:dyDescent="0.25">
      <c r="B1414" s="41"/>
      <c r="C1414" s="41"/>
      <c r="D1414" s="41"/>
      <c r="F1414" s="35"/>
      <c r="H1414" s="42"/>
    </row>
    <row r="1415" spans="2:8" x14ac:dyDescent="0.25">
      <c r="B1415" s="41"/>
      <c r="C1415" s="41"/>
      <c r="D1415" s="41"/>
      <c r="F1415" s="35"/>
      <c r="H1415" s="42"/>
    </row>
    <row r="1416" spans="2:8" x14ac:dyDescent="0.25">
      <c r="B1416" s="41"/>
      <c r="C1416" s="41"/>
      <c r="D1416" s="41"/>
      <c r="F1416" s="35"/>
      <c r="H1416" s="42"/>
    </row>
    <row r="1417" spans="2:8" x14ac:dyDescent="0.25">
      <c r="B1417" s="41"/>
      <c r="C1417" s="41"/>
      <c r="D1417" s="41"/>
      <c r="F1417" s="35"/>
      <c r="H1417" s="42"/>
    </row>
    <row r="1418" spans="2:8" x14ac:dyDescent="0.25">
      <c r="B1418" s="41"/>
      <c r="C1418" s="41"/>
      <c r="D1418" s="41"/>
      <c r="F1418" s="35"/>
      <c r="H1418" s="42"/>
    </row>
    <row r="1419" spans="2:8" x14ac:dyDescent="0.25">
      <c r="B1419" s="41"/>
      <c r="C1419" s="41"/>
      <c r="D1419" s="41"/>
      <c r="F1419" s="35"/>
      <c r="H1419" s="42"/>
    </row>
    <row r="1420" spans="2:8" x14ac:dyDescent="0.25">
      <c r="B1420" s="41"/>
      <c r="C1420" s="41"/>
      <c r="D1420" s="41"/>
      <c r="F1420" s="35"/>
      <c r="H1420" s="42"/>
    </row>
    <row r="1421" spans="2:8" x14ac:dyDescent="0.25">
      <c r="B1421" s="41"/>
      <c r="C1421" s="41"/>
      <c r="D1421" s="41"/>
      <c r="F1421" s="35"/>
      <c r="H1421" s="42"/>
    </row>
    <row r="1422" spans="2:8" x14ac:dyDescent="0.25">
      <c r="B1422" s="41"/>
      <c r="C1422" s="41"/>
      <c r="D1422" s="41"/>
      <c r="F1422" s="35"/>
      <c r="H1422" s="42"/>
    </row>
    <row r="1423" spans="2:8" x14ac:dyDescent="0.25">
      <c r="B1423" s="41"/>
      <c r="C1423" s="41"/>
      <c r="D1423" s="41"/>
      <c r="F1423" s="35"/>
      <c r="H1423" s="42"/>
    </row>
    <row r="1424" spans="2:8" x14ac:dyDescent="0.25">
      <c r="B1424" s="41"/>
      <c r="C1424" s="41"/>
      <c r="D1424" s="41"/>
      <c r="F1424" s="35"/>
      <c r="H1424" s="42"/>
    </row>
    <row r="1425" spans="2:8" x14ac:dyDescent="0.25">
      <c r="B1425" s="41"/>
      <c r="C1425" s="41"/>
      <c r="D1425" s="41"/>
      <c r="F1425" s="35"/>
      <c r="H1425" s="42"/>
    </row>
    <row r="1426" spans="2:8" x14ac:dyDescent="0.25">
      <c r="B1426" s="41"/>
      <c r="C1426" s="41"/>
      <c r="D1426" s="41"/>
      <c r="F1426" s="35"/>
      <c r="H1426" s="42"/>
    </row>
    <row r="1427" spans="2:8" x14ac:dyDescent="0.25">
      <c r="B1427" s="41"/>
      <c r="C1427" s="41"/>
      <c r="D1427" s="41"/>
      <c r="F1427" s="35"/>
      <c r="H1427" s="42"/>
    </row>
    <row r="1428" spans="2:8" x14ac:dyDescent="0.25">
      <c r="B1428" s="41"/>
      <c r="C1428" s="41"/>
      <c r="D1428" s="41"/>
      <c r="F1428" s="35"/>
      <c r="H1428" s="42"/>
    </row>
    <row r="1429" spans="2:8" x14ac:dyDescent="0.25">
      <c r="B1429" s="41"/>
      <c r="C1429" s="41"/>
      <c r="D1429" s="41"/>
      <c r="F1429" s="35"/>
      <c r="H1429" s="42"/>
    </row>
    <row r="1430" spans="2:8" x14ac:dyDescent="0.25">
      <c r="B1430" s="41"/>
      <c r="C1430" s="41"/>
      <c r="D1430" s="41"/>
      <c r="F1430" s="35"/>
      <c r="H1430" s="42"/>
    </row>
    <row r="1431" spans="2:8" x14ac:dyDescent="0.25">
      <c r="B1431" s="41"/>
      <c r="C1431" s="41"/>
      <c r="D1431" s="41"/>
      <c r="F1431" s="35"/>
      <c r="H1431" s="42"/>
    </row>
    <row r="1432" spans="2:8" x14ac:dyDescent="0.25">
      <c r="B1432" s="41"/>
      <c r="C1432" s="41"/>
      <c r="D1432" s="41"/>
      <c r="F1432" s="35"/>
      <c r="H1432" s="42"/>
    </row>
    <row r="1433" spans="2:8" x14ac:dyDescent="0.25">
      <c r="B1433" s="41"/>
      <c r="C1433" s="41"/>
      <c r="D1433" s="41"/>
      <c r="F1433" s="35"/>
      <c r="H1433" s="42"/>
    </row>
    <row r="1434" spans="2:8" x14ac:dyDescent="0.25">
      <c r="B1434" s="41"/>
      <c r="C1434" s="41"/>
      <c r="D1434" s="41"/>
      <c r="F1434" s="35"/>
      <c r="H1434" s="42"/>
    </row>
    <row r="1435" spans="2:8" x14ac:dyDescent="0.25">
      <c r="B1435" s="41"/>
      <c r="C1435" s="41"/>
      <c r="D1435" s="41"/>
      <c r="F1435" s="35"/>
      <c r="H1435" s="42"/>
    </row>
    <row r="1436" spans="2:8" x14ac:dyDescent="0.25">
      <c r="B1436" s="41"/>
      <c r="C1436" s="41"/>
      <c r="D1436" s="41"/>
      <c r="F1436" s="35"/>
      <c r="H1436" s="42"/>
    </row>
    <row r="1437" spans="2:8" x14ac:dyDescent="0.25">
      <c r="B1437" s="41"/>
      <c r="C1437" s="41"/>
      <c r="D1437" s="41"/>
      <c r="F1437" s="35"/>
      <c r="H1437" s="42"/>
    </row>
    <row r="1438" spans="2:8" x14ac:dyDescent="0.25">
      <c r="B1438" s="41"/>
      <c r="C1438" s="41"/>
      <c r="D1438" s="41"/>
      <c r="F1438" s="35"/>
      <c r="H1438" s="42"/>
    </row>
    <row r="1439" spans="2:8" x14ac:dyDescent="0.25">
      <c r="B1439" s="41"/>
      <c r="C1439" s="41"/>
      <c r="D1439" s="41"/>
      <c r="F1439" s="35"/>
      <c r="H1439" s="42"/>
    </row>
    <row r="1440" spans="2:8" x14ac:dyDescent="0.25">
      <c r="B1440" s="41"/>
      <c r="C1440" s="41"/>
      <c r="D1440" s="41"/>
      <c r="F1440" s="35"/>
      <c r="H1440" s="42"/>
    </row>
    <row r="1441" spans="2:8" x14ac:dyDescent="0.25">
      <c r="B1441" s="41"/>
      <c r="C1441" s="41"/>
      <c r="D1441" s="41"/>
      <c r="F1441" s="35"/>
      <c r="H1441" s="42"/>
    </row>
    <row r="1442" spans="2:8" x14ac:dyDescent="0.25">
      <c r="B1442" s="41"/>
      <c r="C1442" s="41"/>
      <c r="D1442" s="41"/>
      <c r="F1442" s="35"/>
      <c r="H1442" s="42"/>
    </row>
    <row r="1443" spans="2:8" x14ac:dyDescent="0.25">
      <c r="B1443" s="41"/>
      <c r="C1443" s="41"/>
      <c r="D1443" s="41"/>
      <c r="F1443" s="35"/>
      <c r="H1443" s="42"/>
    </row>
    <row r="1444" spans="2:8" x14ac:dyDescent="0.25">
      <c r="B1444" s="41"/>
      <c r="C1444" s="41"/>
      <c r="D1444" s="41"/>
      <c r="F1444" s="35"/>
      <c r="H1444" s="42"/>
    </row>
    <row r="1445" spans="2:8" x14ac:dyDescent="0.25">
      <c r="B1445" s="41"/>
      <c r="C1445" s="41"/>
      <c r="D1445" s="41"/>
      <c r="F1445" s="35"/>
      <c r="H1445" s="42"/>
    </row>
    <row r="1446" spans="2:8" x14ac:dyDescent="0.25">
      <c r="B1446" s="41"/>
      <c r="C1446" s="41"/>
      <c r="D1446" s="41"/>
      <c r="F1446" s="35"/>
      <c r="H1446" s="42"/>
    </row>
    <row r="1447" spans="2:8" x14ac:dyDescent="0.25">
      <c r="B1447" s="41"/>
      <c r="C1447" s="41"/>
      <c r="D1447" s="41"/>
      <c r="F1447" s="35"/>
      <c r="H1447" s="42"/>
    </row>
    <row r="1448" spans="2:8" x14ac:dyDescent="0.25">
      <c r="B1448" s="41"/>
      <c r="C1448" s="41"/>
      <c r="D1448" s="41"/>
      <c r="F1448" s="35"/>
      <c r="H1448" s="42"/>
    </row>
    <row r="1449" spans="2:8" x14ac:dyDescent="0.25">
      <c r="B1449" s="41"/>
      <c r="C1449" s="41"/>
      <c r="D1449" s="41"/>
      <c r="F1449" s="35"/>
      <c r="H1449" s="42"/>
    </row>
    <row r="1450" spans="2:8" x14ac:dyDescent="0.25">
      <c r="B1450" s="41"/>
      <c r="C1450" s="41"/>
      <c r="D1450" s="41"/>
      <c r="F1450" s="35"/>
      <c r="H1450" s="42"/>
    </row>
    <row r="1451" spans="2:8" x14ac:dyDescent="0.25">
      <c r="B1451" s="41"/>
      <c r="C1451" s="41"/>
      <c r="D1451" s="41"/>
      <c r="F1451" s="35"/>
      <c r="H1451" s="42"/>
    </row>
    <row r="1452" spans="2:8" x14ac:dyDescent="0.25">
      <c r="B1452" s="41"/>
      <c r="C1452" s="41"/>
      <c r="D1452" s="41"/>
      <c r="F1452" s="35"/>
      <c r="H1452" s="42"/>
    </row>
    <row r="1453" spans="2:8" x14ac:dyDescent="0.25">
      <c r="B1453" s="41"/>
      <c r="C1453" s="41"/>
      <c r="D1453" s="41"/>
      <c r="F1453" s="35"/>
      <c r="H1453" s="42"/>
    </row>
    <row r="1454" spans="2:8" x14ac:dyDescent="0.25">
      <c r="B1454" s="41"/>
      <c r="C1454" s="41"/>
      <c r="D1454" s="41"/>
      <c r="F1454" s="35"/>
      <c r="H1454" s="42"/>
    </row>
    <row r="1455" spans="2:8" x14ac:dyDescent="0.25">
      <c r="B1455" s="41"/>
      <c r="C1455" s="41"/>
      <c r="D1455" s="41"/>
      <c r="F1455" s="35"/>
      <c r="H1455" s="42"/>
    </row>
    <row r="1456" spans="2:8" x14ac:dyDescent="0.25">
      <c r="B1456" s="41"/>
      <c r="C1456" s="41"/>
      <c r="D1456" s="41"/>
      <c r="F1456" s="35"/>
      <c r="H1456" s="42"/>
    </row>
    <row r="1457" spans="2:8" x14ac:dyDescent="0.25">
      <c r="B1457" s="41"/>
      <c r="C1457" s="41"/>
      <c r="D1457" s="41"/>
      <c r="F1457" s="35"/>
      <c r="H1457" s="42"/>
    </row>
    <row r="1458" spans="2:8" x14ac:dyDescent="0.25">
      <c r="B1458" s="41"/>
      <c r="C1458" s="41"/>
      <c r="D1458" s="41"/>
      <c r="F1458" s="35"/>
      <c r="H1458" s="42"/>
    </row>
    <row r="1459" spans="2:8" x14ac:dyDescent="0.25">
      <c r="B1459" s="41"/>
      <c r="C1459" s="41"/>
      <c r="D1459" s="41"/>
      <c r="F1459" s="35"/>
      <c r="H1459" s="42"/>
    </row>
    <row r="1460" spans="2:8" x14ac:dyDescent="0.25">
      <c r="B1460" s="41"/>
      <c r="C1460" s="41"/>
      <c r="D1460" s="41"/>
      <c r="F1460" s="35"/>
      <c r="H1460" s="42"/>
    </row>
    <row r="1461" spans="2:8" x14ac:dyDescent="0.25">
      <c r="B1461" s="41"/>
      <c r="C1461" s="41"/>
      <c r="D1461" s="41"/>
      <c r="F1461" s="35"/>
      <c r="H1461" s="42"/>
    </row>
    <row r="1462" spans="2:8" x14ac:dyDescent="0.25">
      <c r="B1462" s="41"/>
      <c r="C1462" s="41"/>
      <c r="D1462" s="41"/>
      <c r="F1462" s="35"/>
      <c r="H1462" s="42"/>
    </row>
    <row r="1463" spans="2:8" x14ac:dyDescent="0.25">
      <c r="B1463" s="41"/>
      <c r="C1463" s="41"/>
      <c r="D1463" s="41"/>
      <c r="F1463" s="35"/>
      <c r="H1463" s="42"/>
    </row>
    <row r="1464" spans="2:8" x14ac:dyDescent="0.25">
      <c r="B1464" s="41"/>
      <c r="C1464" s="41"/>
      <c r="D1464" s="41"/>
      <c r="F1464" s="35"/>
      <c r="H1464" s="42"/>
    </row>
    <row r="1465" spans="2:8" x14ac:dyDescent="0.25">
      <c r="B1465" s="41"/>
      <c r="C1465" s="41"/>
      <c r="D1465" s="41"/>
      <c r="F1465" s="35"/>
      <c r="H1465" s="42"/>
    </row>
    <row r="1466" spans="2:8" x14ac:dyDescent="0.25">
      <c r="B1466" s="41"/>
      <c r="C1466" s="41"/>
      <c r="D1466" s="41"/>
      <c r="F1466" s="35"/>
      <c r="H1466" s="42"/>
    </row>
    <row r="1467" spans="2:8" x14ac:dyDescent="0.25">
      <c r="B1467" s="41"/>
      <c r="C1467" s="41"/>
      <c r="D1467" s="41"/>
      <c r="F1467" s="35"/>
      <c r="H1467" s="42"/>
    </row>
    <row r="1468" spans="2:8" x14ac:dyDescent="0.25">
      <c r="B1468" s="41"/>
      <c r="C1468" s="41"/>
      <c r="D1468" s="41"/>
      <c r="F1468" s="35"/>
      <c r="H1468" s="42"/>
    </row>
    <row r="1469" spans="2:8" x14ac:dyDescent="0.25">
      <c r="B1469" s="41"/>
      <c r="C1469" s="41"/>
      <c r="D1469" s="41"/>
      <c r="F1469" s="35"/>
      <c r="H1469" s="42"/>
    </row>
    <row r="1470" spans="2:8" x14ac:dyDescent="0.25">
      <c r="B1470" s="41"/>
      <c r="C1470" s="41"/>
      <c r="D1470" s="41"/>
      <c r="F1470" s="35"/>
      <c r="H1470" s="42"/>
    </row>
    <row r="1471" spans="2:8" x14ac:dyDescent="0.25">
      <c r="B1471" s="41"/>
      <c r="C1471" s="41"/>
      <c r="D1471" s="41"/>
      <c r="F1471" s="35"/>
      <c r="H1471" s="42"/>
    </row>
    <row r="1472" spans="2:8" x14ac:dyDescent="0.25">
      <c r="B1472" s="41"/>
      <c r="C1472" s="41"/>
      <c r="D1472" s="41"/>
      <c r="F1472" s="35"/>
      <c r="H1472" s="42"/>
    </row>
    <row r="1473" spans="2:8" x14ac:dyDescent="0.25">
      <c r="B1473" s="41"/>
      <c r="C1473" s="41"/>
      <c r="D1473" s="41"/>
      <c r="F1473" s="35"/>
      <c r="H1473" s="42"/>
    </row>
    <row r="1474" spans="2:8" x14ac:dyDescent="0.25">
      <c r="B1474" s="41"/>
      <c r="C1474" s="41"/>
      <c r="D1474" s="41"/>
      <c r="F1474" s="35"/>
      <c r="H1474" s="42"/>
    </row>
    <row r="1475" spans="2:8" x14ac:dyDescent="0.25">
      <c r="B1475" s="41"/>
      <c r="C1475" s="41"/>
      <c r="D1475" s="41"/>
      <c r="F1475" s="35"/>
      <c r="H1475" s="42"/>
    </row>
    <row r="1476" spans="2:8" x14ac:dyDescent="0.25">
      <c r="B1476" s="41"/>
      <c r="C1476" s="41"/>
      <c r="D1476" s="41"/>
      <c r="F1476" s="35"/>
      <c r="H1476" s="42"/>
    </row>
    <row r="1477" spans="2:8" x14ac:dyDescent="0.25">
      <c r="B1477" s="41"/>
      <c r="C1477" s="41"/>
      <c r="D1477" s="41"/>
      <c r="F1477" s="35"/>
      <c r="H1477" s="42"/>
    </row>
    <row r="1478" spans="2:8" x14ac:dyDescent="0.25">
      <c r="B1478" s="41"/>
      <c r="C1478" s="41"/>
      <c r="D1478" s="41"/>
      <c r="F1478" s="35"/>
      <c r="H1478" s="42"/>
    </row>
    <row r="1479" spans="2:8" x14ac:dyDescent="0.25">
      <c r="B1479" s="41"/>
      <c r="C1479" s="41"/>
      <c r="D1479" s="41"/>
      <c r="F1479" s="35"/>
      <c r="H1479" s="42"/>
    </row>
    <row r="1480" spans="2:8" x14ac:dyDescent="0.25">
      <c r="B1480" s="41"/>
      <c r="C1480" s="41"/>
      <c r="D1480" s="41"/>
      <c r="F1480" s="35"/>
      <c r="H1480" s="42"/>
    </row>
    <row r="1481" spans="2:8" x14ac:dyDescent="0.25">
      <c r="B1481" s="41"/>
      <c r="C1481" s="41"/>
      <c r="D1481" s="41"/>
      <c r="F1481" s="35"/>
      <c r="H1481" s="42"/>
    </row>
    <row r="1482" spans="2:8" x14ac:dyDescent="0.25">
      <c r="B1482" s="41"/>
      <c r="C1482" s="41"/>
      <c r="D1482" s="41"/>
      <c r="F1482" s="35"/>
      <c r="H1482" s="42"/>
    </row>
    <row r="1483" spans="2:8" x14ac:dyDescent="0.25">
      <c r="B1483" s="41"/>
      <c r="C1483" s="41"/>
      <c r="D1483" s="41"/>
      <c r="F1483" s="35"/>
      <c r="H1483" s="42"/>
    </row>
    <row r="1484" spans="2:8" x14ac:dyDescent="0.25">
      <c r="B1484" s="41"/>
      <c r="C1484" s="41"/>
      <c r="D1484" s="41"/>
      <c r="F1484" s="35"/>
      <c r="H1484" s="42"/>
    </row>
    <row r="1485" spans="2:8" x14ac:dyDescent="0.25">
      <c r="B1485" s="41"/>
      <c r="C1485" s="41"/>
      <c r="D1485" s="41"/>
      <c r="F1485" s="35"/>
      <c r="H1485" s="42"/>
    </row>
    <row r="1486" spans="2:8" x14ac:dyDescent="0.25">
      <c r="B1486" s="41"/>
      <c r="C1486" s="41"/>
      <c r="D1486" s="41"/>
      <c r="F1486" s="35"/>
      <c r="H1486" s="42"/>
    </row>
    <row r="1487" spans="2:8" x14ac:dyDescent="0.25">
      <c r="B1487" s="41"/>
      <c r="C1487" s="41"/>
      <c r="D1487" s="41"/>
      <c r="F1487" s="35"/>
      <c r="H1487" s="42"/>
    </row>
    <row r="1488" spans="2:8" x14ac:dyDescent="0.25">
      <c r="B1488" s="41"/>
      <c r="C1488" s="41"/>
      <c r="D1488" s="41"/>
      <c r="F1488" s="35"/>
      <c r="H1488" s="42"/>
    </row>
    <row r="1489" spans="2:8" x14ac:dyDescent="0.25">
      <c r="B1489" s="41"/>
      <c r="C1489" s="41"/>
      <c r="D1489" s="41"/>
      <c r="F1489" s="35"/>
      <c r="H1489" s="42"/>
    </row>
    <row r="1490" spans="2:8" x14ac:dyDescent="0.25">
      <c r="B1490" s="41"/>
      <c r="C1490" s="41"/>
      <c r="D1490" s="41"/>
      <c r="F1490" s="35"/>
      <c r="H1490" s="42"/>
    </row>
    <row r="1491" spans="2:8" x14ac:dyDescent="0.25">
      <c r="B1491" s="41"/>
      <c r="C1491" s="41"/>
      <c r="D1491" s="41"/>
      <c r="F1491" s="35"/>
      <c r="H1491" s="42"/>
    </row>
    <row r="1492" spans="2:8" x14ac:dyDescent="0.25">
      <c r="B1492" s="41"/>
      <c r="C1492" s="41"/>
      <c r="D1492" s="41"/>
      <c r="F1492" s="35"/>
      <c r="H1492" s="42"/>
    </row>
    <row r="1493" spans="2:8" x14ac:dyDescent="0.25">
      <c r="B1493" s="41"/>
      <c r="C1493" s="41"/>
      <c r="D1493" s="41"/>
      <c r="F1493" s="35"/>
      <c r="H1493" s="42"/>
    </row>
    <row r="1494" spans="2:8" x14ac:dyDescent="0.25">
      <c r="B1494" s="41"/>
      <c r="C1494" s="41"/>
      <c r="D1494" s="41"/>
      <c r="F1494" s="35"/>
      <c r="H1494" s="42"/>
    </row>
    <row r="1495" spans="2:8" x14ac:dyDescent="0.25">
      <c r="B1495" s="41"/>
      <c r="C1495" s="41"/>
      <c r="D1495" s="41"/>
      <c r="F1495" s="35"/>
      <c r="H1495" s="42"/>
    </row>
    <row r="1496" spans="2:8" x14ac:dyDescent="0.25">
      <c r="B1496" s="41"/>
      <c r="C1496" s="41"/>
      <c r="D1496" s="41"/>
      <c r="F1496" s="35"/>
      <c r="H1496" s="42"/>
    </row>
    <row r="1497" spans="2:8" x14ac:dyDescent="0.25">
      <c r="B1497" s="41"/>
      <c r="C1497" s="41"/>
      <c r="D1497" s="41"/>
      <c r="F1497" s="35"/>
      <c r="H1497" s="42"/>
    </row>
    <row r="1498" spans="2:8" x14ac:dyDescent="0.25">
      <c r="B1498" s="41"/>
      <c r="C1498" s="41"/>
      <c r="D1498" s="41"/>
      <c r="F1498" s="35"/>
      <c r="H1498" s="42"/>
    </row>
    <row r="1499" spans="2:8" x14ac:dyDescent="0.25">
      <c r="B1499" s="41"/>
      <c r="C1499" s="41"/>
      <c r="D1499" s="41"/>
      <c r="F1499" s="35"/>
      <c r="H1499" s="42"/>
    </row>
    <row r="1500" spans="2:8" x14ac:dyDescent="0.25">
      <c r="B1500" s="41"/>
      <c r="C1500" s="41"/>
      <c r="D1500" s="41"/>
      <c r="F1500" s="35"/>
      <c r="H1500" s="42"/>
    </row>
    <row r="1501" spans="2:8" x14ac:dyDescent="0.25">
      <c r="B1501" s="41"/>
      <c r="C1501" s="41"/>
      <c r="D1501" s="41"/>
      <c r="F1501" s="35"/>
      <c r="H1501" s="42"/>
    </row>
    <row r="1502" spans="2:8" x14ac:dyDescent="0.25">
      <c r="B1502" s="41"/>
      <c r="C1502" s="41"/>
      <c r="D1502" s="41"/>
      <c r="F1502" s="35"/>
      <c r="H1502" s="42"/>
    </row>
    <row r="1503" spans="2:8" x14ac:dyDescent="0.25">
      <c r="B1503" s="41"/>
      <c r="C1503" s="41"/>
      <c r="D1503" s="41"/>
      <c r="F1503" s="35"/>
      <c r="H1503" s="42"/>
    </row>
    <row r="1504" spans="2:8" x14ac:dyDescent="0.25">
      <c r="B1504" s="41"/>
      <c r="C1504" s="41"/>
      <c r="D1504" s="41"/>
      <c r="F1504" s="35"/>
      <c r="H1504" s="42"/>
    </row>
    <row r="1505" spans="2:8" x14ac:dyDescent="0.25">
      <c r="B1505" s="41"/>
      <c r="C1505" s="41"/>
      <c r="D1505" s="41"/>
      <c r="F1505" s="35"/>
      <c r="H1505" s="42"/>
    </row>
    <row r="1506" spans="2:8" x14ac:dyDescent="0.25">
      <c r="B1506" s="41"/>
      <c r="C1506" s="41"/>
      <c r="D1506" s="41"/>
      <c r="F1506" s="35"/>
      <c r="H1506" s="42"/>
    </row>
    <row r="1507" spans="2:8" x14ac:dyDescent="0.25">
      <c r="B1507" s="41"/>
      <c r="C1507" s="41"/>
      <c r="D1507" s="41"/>
      <c r="F1507" s="35"/>
      <c r="H1507" s="42"/>
    </row>
    <row r="1508" spans="2:8" x14ac:dyDescent="0.25">
      <c r="B1508" s="41"/>
      <c r="C1508" s="41"/>
      <c r="D1508" s="41"/>
      <c r="F1508" s="35"/>
      <c r="H1508" s="42"/>
    </row>
    <row r="1509" spans="2:8" x14ac:dyDescent="0.25">
      <c r="B1509" s="41"/>
      <c r="C1509" s="41"/>
      <c r="D1509" s="41"/>
      <c r="F1509" s="35"/>
      <c r="H1509" s="42"/>
    </row>
    <row r="1510" spans="2:8" x14ac:dyDescent="0.25">
      <c r="B1510" s="41"/>
      <c r="C1510" s="41"/>
      <c r="D1510" s="41"/>
      <c r="F1510" s="35"/>
      <c r="H1510" s="42"/>
    </row>
    <row r="1511" spans="2:8" x14ac:dyDescent="0.25">
      <c r="B1511" s="41"/>
      <c r="C1511" s="41"/>
      <c r="D1511" s="41"/>
      <c r="F1511" s="35"/>
      <c r="H1511" s="42"/>
    </row>
    <row r="1512" spans="2:8" x14ac:dyDescent="0.25">
      <c r="B1512" s="41"/>
      <c r="C1512" s="41"/>
      <c r="D1512" s="41"/>
      <c r="F1512" s="35"/>
      <c r="H1512" s="42"/>
    </row>
    <row r="1513" spans="2:8" x14ac:dyDescent="0.25">
      <c r="B1513" s="41"/>
      <c r="C1513" s="41"/>
      <c r="D1513" s="41"/>
      <c r="F1513" s="35"/>
      <c r="H1513" s="42"/>
    </row>
    <row r="1514" spans="2:8" x14ac:dyDescent="0.25">
      <c r="B1514" s="41"/>
      <c r="C1514" s="41"/>
      <c r="D1514" s="41"/>
      <c r="F1514" s="35"/>
      <c r="H1514" s="42"/>
    </row>
    <row r="1515" spans="2:8" x14ac:dyDescent="0.25">
      <c r="B1515" s="41"/>
      <c r="C1515" s="41"/>
      <c r="D1515" s="41"/>
      <c r="F1515" s="35"/>
      <c r="H1515" s="42"/>
    </row>
    <row r="1516" spans="2:8" x14ac:dyDescent="0.25">
      <c r="B1516" s="41"/>
      <c r="C1516" s="41"/>
      <c r="D1516" s="41"/>
      <c r="F1516" s="35"/>
      <c r="H1516" s="42"/>
    </row>
    <row r="1517" spans="2:8" x14ac:dyDescent="0.25">
      <c r="B1517" s="41"/>
      <c r="C1517" s="41"/>
      <c r="D1517" s="41"/>
      <c r="F1517" s="35"/>
      <c r="H1517" s="42"/>
    </row>
    <row r="1518" spans="2:8" x14ac:dyDescent="0.25">
      <c r="B1518" s="41"/>
      <c r="C1518" s="41"/>
      <c r="D1518" s="41"/>
      <c r="F1518" s="35"/>
      <c r="H1518" s="42"/>
    </row>
    <row r="1519" spans="2:8" x14ac:dyDescent="0.25">
      <c r="B1519" s="41"/>
      <c r="C1519" s="41"/>
      <c r="D1519" s="41"/>
      <c r="F1519" s="35"/>
      <c r="H1519" s="42"/>
    </row>
    <row r="1520" spans="2:8" x14ac:dyDescent="0.25">
      <c r="B1520" s="41"/>
      <c r="C1520" s="41"/>
      <c r="D1520" s="41"/>
      <c r="F1520" s="35"/>
      <c r="H1520" s="42"/>
    </row>
    <row r="1521" spans="2:8" x14ac:dyDescent="0.25">
      <c r="B1521" s="41"/>
      <c r="C1521" s="41"/>
      <c r="D1521" s="41"/>
      <c r="F1521" s="35"/>
      <c r="H1521" s="42"/>
    </row>
    <row r="1522" spans="2:8" x14ac:dyDescent="0.25">
      <c r="B1522" s="41"/>
      <c r="C1522" s="41"/>
      <c r="D1522" s="41"/>
      <c r="F1522" s="35"/>
      <c r="H1522" s="42"/>
    </row>
    <row r="1523" spans="2:8" x14ac:dyDescent="0.25">
      <c r="B1523" s="41"/>
      <c r="C1523" s="41"/>
      <c r="D1523" s="41"/>
      <c r="F1523" s="35"/>
      <c r="H1523" s="42"/>
    </row>
    <row r="1524" spans="2:8" x14ac:dyDescent="0.25">
      <c r="B1524" s="41"/>
      <c r="C1524" s="41"/>
      <c r="D1524" s="41"/>
      <c r="F1524" s="35"/>
      <c r="H1524" s="42"/>
    </row>
    <row r="1525" spans="2:8" x14ac:dyDescent="0.25">
      <c r="B1525" s="41"/>
      <c r="C1525" s="41"/>
      <c r="D1525" s="41"/>
      <c r="F1525" s="35"/>
      <c r="H1525" s="42"/>
    </row>
    <row r="1526" spans="2:8" x14ac:dyDescent="0.25">
      <c r="B1526" s="41"/>
      <c r="C1526" s="41"/>
      <c r="D1526" s="41"/>
      <c r="F1526" s="35"/>
      <c r="H1526" s="42"/>
    </row>
    <row r="1527" spans="2:8" x14ac:dyDescent="0.25">
      <c r="B1527" s="41"/>
      <c r="C1527" s="41"/>
      <c r="D1527" s="41"/>
      <c r="F1527" s="35"/>
      <c r="H1527" s="42"/>
    </row>
    <row r="1528" spans="2:8" x14ac:dyDescent="0.25">
      <c r="B1528" s="41"/>
      <c r="C1528" s="41"/>
      <c r="D1528" s="41"/>
      <c r="F1528" s="35"/>
      <c r="H1528" s="42"/>
    </row>
    <row r="1529" spans="2:8" x14ac:dyDescent="0.25">
      <c r="B1529" s="41"/>
      <c r="C1529" s="41"/>
      <c r="D1529" s="41"/>
      <c r="F1529" s="35"/>
      <c r="H1529" s="42"/>
    </row>
    <row r="1530" spans="2:8" x14ac:dyDescent="0.25">
      <c r="B1530" s="41"/>
      <c r="C1530" s="41"/>
      <c r="D1530" s="41"/>
      <c r="F1530" s="35"/>
      <c r="H1530" s="42"/>
    </row>
    <row r="1531" spans="2:8" x14ac:dyDescent="0.25">
      <c r="B1531" s="41"/>
      <c r="C1531" s="41"/>
      <c r="D1531" s="41"/>
      <c r="F1531" s="35"/>
      <c r="H1531" s="42"/>
    </row>
    <row r="1532" spans="2:8" x14ac:dyDescent="0.25">
      <c r="B1532" s="41"/>
      <c r="C1532" s="41"/>
      <c r="D1532" s="41"/>
      <c r="F1532" s="35"/>
      <c r="H1532" s="42"/>
    </row>
    <row r="1533" spans="2:8" x14ac:dyDescent="0.25">
      <c r="B1533" s="41"/>
      <c r="C1533" s="41"/>
      <c r="D1533" s="41"/>
      <c r="F1533" s="35"/>
      <c r="H1533" s="42"/>
    </row>
    <row r="1534" spans="2:8" x14ac:dyDescent="0.25">
      <c r="B1534" s="41"/>
      <c r="C1534" s="41"/>
      <c r="D1534" s="41"/>
      <c r="F1534" s="35"/>
      <c r="H1534" s="42"/>
    </row>
    <row r="1535" spans="2:8" x14ac:dyDescent="0.25">
      <c r="B1535" s="41"/>
      <c r="C1535" s="41"/>
      <c r="D1535" s="41"/>
      <c r="F1535" s="35"/>
      <c r="H1535" s="42"/>
    </row>
    <row r="1536" spans="2:8" x14ac:dyDescent="0.25">
      <c r="B1536" s="41"/>
      <c r="C1536" s="41"/>
      <c r="D1536" s="41"/>
      <c r="F1536" s="35"/>
      <c r="H1536" s="42"/>
    </row>
    <row r="1537" spans="2:8" x14ac:dyDescent="0.25">
      <c r="B1537" s="41"/>
      <c r="C1537" s="41"/>
      <c r="D1537" s="41"/>
      <c r="F1537" s="35"/>
      <c r="H1537" s="42"/>
    </row>
    <row r="1538" spans="2:8" x14ac:dyDescent="0.25">
      <c r="B1538" s="41"/>
      <c r="C1538" s="41"/>
      <c r="D1538" s="41"/>
      <c r="F1538" s="35"/>
      <c r="H1538" s="42"/>
    </row>
    <row r="1539" spans="2:8" x14ac:dyDescent="0.25">
      <c r="B1539" s="41"/>
      <c r="C1539" s="41"/>
      <c r="D1539" s="41"/>
      <c r="F1539" s="35"/>
      <c r="H1539" s="42"/>
    </row>
    <row r="1540" spans="2:8" x14ac:dyDescent="0.25">
      <c r="B1540" s="41"/>
      <c r="C1540" s="41"/>
      <c r="D1540" s="41"/>
      <c r="F1540" s="35"/>
      <c r="H1540" s="42"/>
    </row>
    <row r="1541" spans="2:8" x14ac:dyDescent="0.25">
      <c r="B1541" s="41"/>
      <c r="C1541" s="41"/>
      <c r="D1541" s="41"/>
      <c r="F1541" s="35"/>
      <c r="H1541" s="42"/>
    </row>
    <row r="1542" spans="2:8" x14ac:dyDescent="0.25">
      <c r="B1542" s="41"/>
      <c r="C1542" s="41"/>
      <c r="D1542" s="41"/>
      <c r="F1542" s="35"/>
      <c r="H1542" s="42"/>
    </row>
    <row r="1543" spans="2:8" x14ac:dyDescent="0.25">
      <c r="B1543" s="41"/>
      <c r="C1543" s="41"/>
      <c r="D1543" s="41"/>
      <c r="F1543" s="35"/>
      <c r="H1543" s="42"/>
    </row>
    <row r="1544" spans="2:8" x14ac:dyDescent="0.25">
      <c r="B1544" s="41"/>
      <c r="C1544" s="41"/>
      <c r="D1544" s="41"/>
      <c r="F1544" s="35"/>
      <c r="H1544" s="42"/>
    </row>
    <row r="1545" spans="2:8" x14ac:dyDescent="0.25">
      <c r="B1545" s="41"/>
      <c r="C1545" s="41"/>
      <c r="D1545" s="41"/>
      <c r="F1545" s="35"/>
      <c r="H1545" s="42"/>
    </row>
    <row r="1546" spans="2:8" x14ac:dyDescent="0.25">
      <c r="B1546" s="41"/>
      <c r="C1546" s="41"/>
      <c r="D1546" s="41"/>
      <c r="F1546" s="35"/>
      <c r="H1546" s="42"/>
    </row>
    <row r="1547" spans="2:8" x14ac:dyDescent="0.25">
      <c r="B1547" s="41"/>
      <c r="C1547" s="41"/>
      <c r="D1547" s="41"/>
      <c r="F1547" s="35"/>
      <c r="H1547" s="42"/>
    </row>
    <row r="1548" spans="2:8" x14ac:dyDescent="0.25">
      <c r="B1548" s="41"/>
      <c r="C1548" s="41"/>
      <c r="D1548" s="41"/>
      <c r="F1548" s="35"/>
      <c r="H1548" s="42"/>
    </row>
    <row r="1549" spans="2:8" x14ac:dyDescent="0.25">
      <c r="B1549" s="41"/>
      <c r="C1549" s="41"/>
      <c r="D1549" s="41"/>
      <c r="F1549" s="35"/>
      <c r="H1549" s="42"/>
    </row>
    <row r="1550" spans="2:8" x14ac:dyDescent="0.25">
      <c r="B1550" s="41"/>
      <c r="C1550" s="41"/>
      <c r="D1550" s="41"/>
      <c r="F1550" s="35"/>
      <c r="H1550" s="42"/>
    </row>
    <row r="1551" spans="2:8" x14ac:dyDescent="0.25">
      <c r="B1551" s="41"/>
      <c r="C1551" s="41"/>
      <c r="D1551" s="41"/>
      <c r="F1551" s="35"/>
      <c r="H1551" s="42"/>
    </row>
    <row r="1552" spans="2:8" x14ac:dyDescent="0.25">
      <c r="B1552" s="41"/>
      <c r="C1552" s="41"/>
      <c r="D1552" s="41"/>
      <c r="F1552" s="35"/>
      <c r="H1552" s="42"/>
    </row>
    <row r="1553" spans="2:8" x14ac:dyDescent="0.25">
      <c r="B1553" s="41"/>
      <c r="C1553" s="41"/>
      <c r="D1553" s="41"/>
      <c r="F1553" s="35"/>
      <c r="H1553" s="42"/>
    </row>
    <row r="1554" spans="2:8" x14ac:dyDescent="0.25">
      <c r="B1554" s="41"/>
      <c r="C1554" s="41"/>
      <c r="D1554" s="41"/>
      <c r="F1554" s="35"/>
      <c r="H1554" s="42"/>
    </row>
    <row r="1555" spans="2:8" x14ac:dyDescent="0.25">
      <c r="B1555" s="41"/>
      <c r="C1555" s="41"/>
      <c r="D1555" s="41"/>
      <c r="F1555" s="35"/>
      <c r="H1555" s="42"/>
    </row>
    <row r="1556" spans="2:8" x14ac:dyDescent="0.25">
      <c r="B1556" s="41"/>
      <c r="C1556" s="41"/>
      <c r="D1556" s="41"/>
      <c r="F1556" s="35"/>
      <c r="H1556" s="42"/>
    </row>
    <row r="1557" spans="2:8" x14ac:dyDescent="0.25">
      <c r="B1557" s="41"/>
      <c r="C1557" s="41"/>
      <c r="D1557" s="41"/>
      <c r="F1557" s="35"/>
      <c r="H1557" s="42"/>
    </row>
    <row r="1558" spans="2:8" x14ac:dyDescent="0.25">
      <c r="B1558" s="41"/>
      <c r="C1558" s="41"/>
      <c r="D1558" s="41"/>
      <c r="F1558" s="35"/>
      <c r="H1558" s="42"/>
    </row>
    <row r="1559" spans="2:8" x14ac:dyDescent="0.25">
      <c r="B1559" s="41"/>
      <c r="C1559" s="41"/>
      <c r="D1559" s="41"/>
      <c r="F1559" s="35"/>
      <c r="H1559" s="42"/>
    </row>
    <row r="1560" spans="2:8" x14ac:dyDescent="0.25">
      <c r="B1560" s="41"/>
      <c r="C1560" s="41"/>
      <c r="D1560" s="41"/>
      <c r="F1560" s="35"/>
      <c r="H1560" s="42"/>
    </row>
    <row r="1561" spans="2:8" x14ac:dyDescent="0.25">
      <c r="B1561" s="41"/>
      <c r="C1561" s="41"/>
      <c r="D1561" s="41"/>
      <c r="F1561" s="35"/>
      <c r="H1561" s="42"/>
    </row>
    <row r="1562" spans="2:8" x14ac:dyDescent="0.25">
      <c r="B1562" s="41"/>
      <c r="C1562" s="41"/>
      <c r="D1562" s="41"/>
      <c r="F1562" s="35"/>
      <c r="H1562" s="42"/>
    </row>
    <row r="1563" spans="2:8" x14ac:dyDescent="0.25">
      <c r="B1563" s="41"/>
      <c r="C1563" s="41"/>
      <c r="D1563" s="41"/>
      <c r="F1563" s="35"/>
      <c r="H1563" s="42"/>
    </row>
    <row r="1564" spans="2:8" x14ac:dyDescent="0.25">
      <c r="B1564" s="41"/>
      <c r="C1564" s="41"/>
      <c r="D1564" s="41"/>
      <c r="F1564" s="35"/>
      <c r="H1564" s="42"/>
    </row>
    <row r="1565" spans="2:8" x14ac:dyDescent="0.25">
      <c r="B1565" s="41"/>
      <c r="C1565" s="41"/>
      <c r="D1565" s="41"/>
      <c r="F1565" s="35"/>
      <c r="H1565" s="42"/>
    </row>
    <row r="1566" spans="2:8" x14ac:dyDescent="0.25">
      <c r="B1566" s="41"/>
      <c r="C1566" s="41"/>
      <c r="D1566" s="41"/>
      <c r="F1566" s="35"/>
      <c r="H1566" s="42"/>
    </row>
    <row r="1567" spans="2:8" x14ac:dyDescent="0.25">
      <c r="B1567" s="41"/>
      <c r="C1567" s="41"/>
      <c r="D1567" s="41"/>
      <c r="F1567" s="35"/>
      <c r="H1567" s="42"/>
    </row>
    <row r="1568" spans="2:8" x14ac:dyDescent="0.25">
      <c r="B1568" s="41"/>
      <c r="C1568" s="41"/>
      <c r="D1568" s="41"/>
      <c r="F1568" s="35"/>
      <c r="H1568" s="42"/>
    </row>
    <row r="1569" spans="2:8" x14ac:dyDescent="0.25">
      <c r="B1569" s="41"/>
      <c r="C1569" s="41"/>
      <c r="D1569" s="41"/>
      <c r="F1569" s="35"/>
      <c r="H1569" s="42"/>
    </row>
    <row r="1570" spans="2:8" x14ac:dyDescent="0.25">
      <c r="B1570" s="41"/>
      <c r="C1570" s="41"/>
      <c r="D1570" s="41"/>
      <c r="F1570" s="35"/>
      <c r="H1570" s="42"/>
    </row>
    <row r="1571" spans="2:8" x14ac:dyDescent="0.25">
      <c r="B1571" s="41"/>
      <c r="C1571" s="41"/>
      <c r="D1571" s="41"/>
      <c r="F1571" s="35"/>
      <c r="H1571" s="42"/>
    </row>
    <row r="1572" spans="2:8" x14ac:dyDescent="0.25">
      <c r="B1572" s="41"/>
      <c r="C1572" s="41"/>
      <c r="D1572" s="41"/>
      <c r="F1572" s="35"/>
      <c r="H1572" s="42"/>
    </row>
    <row r="1573" spans="2:8" x14ac:dyDescent="0.25">
      <c r="B1573" s="41"/>
      <c r="C1573" s="41"/>
      <c r="D1573" s="41"/>
      <c r="F1573" s="35"/>
      <c r="H1573" s="42"/>
    </row>
    <row r="1574" spans="2:8" x14ac:dyDescent="0.25">
      <c r="B1574" s="41"/>
      <c r="C1574" s="41"/>
      <c r="D1574" s="41"/>
      <c r="F1574" s="35"/>
      <c r="H1574" s="42"/>
    </row>
    <row r="1575" spans="2:8" x14ac:dyDescent="0.25">
      <c r="B1575" s="41"/>
      <c r="C1575" s="41"/>
      <c r="D1575" s="41"/>
      <c r="F1575" s="35"/>
      <c r="H1575" s="42"/>
    </row>
    <row r="1576" spans="2:8" x14ac:dyDescent="0.25">
      <c r="B1576" s="41"/>
      <c r="C1576" s="41"/>
      <c r="D1576" s="41"/>
      <c r="F1576" s="35"/>
      <c r="H1576" s="42"/>
    </row>
    <row r="1577" spans="2:8" x14ac:dyDescent="0.25">
      <c r="B1577" s="41"/>
      <c r="C1577" s="41"/>
      <c r="D1577" s="41"/>
      <c r="F1577" s="35"/>
      <c r="H1577" s="42"/>
    </row>
    <row r="1578" spans="2:8" x14ac:dyDescent="0.25">
      <c r="B1578" s="41"/>
      <c r="C1578" s="41"/>
      <c r="D1578" s="41"/>
      <c r="F1578" s="35"/>
      <c r="H1578" s="42"/>
    </row>
    <row r="1579" spans="2:8" x14ac:dyDescent="0.25">
      <c r="B1579" s="41"/>
      <c r="C1579" s="41"/>
      <c r="D1579" s="41"/>
      <c r="F1579" s="35"/>
      <c r="H1579" s="42"/>
    </row>
    <row r="1580" spans="2:8" x14ac:dyDescent="0.25">
      <c r="B1580" s="41"/>
      <c r="C1580" s="41"/>
      <c r="D1580" s="41"/>
      <c r="F1580" s="35"/>
      <c r="H1580" s="42"/>
    </row>
    <row r="1581" spans="2:8" x14ac:dyDescent="0.25">
      <c r="B1581" s="41"/>
      <c r="C1581" s="41"/>
      <c r="D1581" s="41"/>
      <c r="F1581" s="35"/>
      <c r="H1581" s="42"/>
    </row>
    <row r="1582" spans="2:8" x14ac:dyDescent="0.25">
      <c r="B1582" s="41"/>
      <c r="C1582" s="41"/>
      <c r="D1582" s="41"/>
      <c r="F1582" s="35"/>
      <c r="H1582" s="42"/>
    </row>
    <row r="1583" spans="2:8" x14ac:dyDescent="0.25">
      <c r="B1583" s="41"/>
      <c r="C1583" s="41"/>
      <c r="D1583" s="41"/>
      <c r="F1583" s="35"/>
      <c r="H1583" s="42"/>
    </row>
    <row r="1584" spans="2:8" x14ac:dyDescent="0.25">
      <c r="B1584" s="41"/>
      <c r="C1584" s="41"/>
      <c r="D1584" s="41"/>
      <c r="F1584" s="35"/>
      <c r="H1584" s="42"/>
    </row>
    <row r="1585" spans="2:8" x14ac:dyDescent="0.25">
      <c r="B1585" s="41"/>
      <c r="C1585" s="41"/>
      <c r="D1585" s="41"/>
      <c r="F1585" s="35"/>
      <c r="H1585" s="42"/>
    </row>
    <row r="1586" spans="2:8" x14ac:dyDescent="0.25">
      <c r="B1586" s="41"/>
      <c r="C1586" s="41"/>
      <c r="D1586" s="41"/>
      <c r="F1586" s="35"/>
      <c r="H1586" s="42"/>
    </row>
    <row r="1587" spans="2:8" x14ac:dyDescent="0.25">
      <c r="B1587" s="41"/>
      <c r="C1587" s="41"/>
      <c r="D1587" s="41"/>
      <c r="F1587" s="35"/>
      <c r="H1587" s="42"/>
    </row>
    <row r="1588" spans="2:8" x14ac:dyDescent="0.25">
      <c r="B1588" s="41"/>
      <c r="C1588" s="41"/>
      <c r="D1588" s="41"/>
      <c r="F1588" s="35"/>
      <c r="H1588" s="42"/>
    </row>
    <row r="1589" spans="2:8" x14ac:dyDescent="0.25">
      <c r="B1589" s="41"/>
      <c r="C1589" s="41"/>
      <c r="D1589" s="41"/>
      <c r="F1589" s="35"/>
      <c r="H1589" s="42"/>
    </row>
    <row r="1590" spans="2:8" x14ac:dyDescent="0.25">
      <c r="B1590" s="41"/>
      <c r="C1590" s="41"/>
      <c r="D1590" s="41"/>
      <c r="F1590" s="35"/>
      <c r="H1590" s="42"/>
    </row>
    <row r="1591" spans="2:8" x14ac:dyDescent="0.25">
      <c r="B1591" s="41"/>
      <c r="C1591" s="41"/>
      <c r="D1591" s="41"/>
      <c r="F1591" s="35"/>
      <c r="H1591" s="42"/>
    </row>
    <row r="1592" spans="2:8" x14ac:dyDescent="0.25">
      <c r="B1592" s="41"/>
      <c r="C1592" s="41"/>
      <c r="D1592" s="41"/>
      <c r="F1592" s="35"/>
      <c r="H1592" s="42"/>
    </row>
    <row r="1593" spans="2:8" x14ac:dyDescent="0.25">
      <c r="B1593" s="41"/>
      <c r="C1593" s="41"/>
      <c r="D1593" s="41"/>
      <c r="F1593" s="35"/>
      <c r="H1593" s="42"/>
    </row>
    <row r="1594" spans="2:8" x14ac:dyDescent="0.25">
      <c r="B1594" s="41"/>
      <c r="C1594" s="41"/>
      <c r="D1594" s="41"/>
      <c r="F1594" s="35"/>
      <c r="H1594" s="42"/>
    </row>
    <row r="1595" spans="2:8" x14ac:dyDescent="0.25">
      <c r="B1595" s="41"/>
      <c r="C1595" s="41"/>
      <c r="D1595" s="41"/>
      <c r="F1595" s="35"/>
      <c r="H1595" s="42"/>
    </row>
    <row r="1596" spans="2:8" x14ac:dyDescent="0.25">
      <c r="B1596" s="41"/>
      <c r="C1596" s="41"/>
      <c r="D1596" s="41"/>
      <c r="F1596" s="35"/>
      <c r="H1596" s="42"/>
    </row>
    <row r="1597" spans="2:8" x14ac:dyDescent="0.25">
      <c r="B1597" s="41"/>
      <c r="C1597" s="41"/>
      <c r="D1597" s="41"/>
      <c r="F1597" s="35"/>
      <c r="H1597" s="42"/>
    </row>
    <row r="1598" spans="2:8" x14ac:dyDescent="0.25">
      <c r="B1598" s="41"/>
      <c r="C1598" s="41"/>
      <c r="D1598" s="41"/>
      <c r="F1598" s="35"/>
      <c r="H1598" s="42"/>
    </row>
    <row r="1599" spans="2:8" x14ac:dyDescent="0.25">
      <c r="B1599" s="41"/>
      <c r="C1599" s="41"/>
      <c r="D1599" s="41"/>
      <c r="F1599" s="35"/>
      <c r="H1599" s="42"/>
    </row>
    <row r="1600" spans="2:8" x14ac:dyDescent="0.25">
      <c r="B1600" s="41"/>
      <c r="C1600" s="41"/>
      <c r="D1600" s="41"/>
      <c r="F1600" s="35"/>
      <c r="H1600" s="42"/>
    </row>
    <row r="1601" spans="2:8" x14ac:dyDescent="0.25">
      <c r="B1601" s="41"/>
      <c r="C1601" s="41"/>
      <c r="D1601" s="41"/>
      <c r="F1601" s="35"/>
      <c r="H1601" s="42"/>
    </row>
    <row r="1602" spans="2:8" x14ac:dyDescent="0.25">
      <c r="B1602" s="41"/>
      <c r="C1602" s="41"/>
      <c r="D1602" s="41"/>
      <c r="F1602" s="35"/>
      <c r="H1602" s="42"/>
    </row>
    <row r="1603" spans="2:8" x14ac:dyDescent="0.25">
      <c r="B1603" s="41"/>
      <c r="C1603" s="41"/>
      <c r="D1603" s="41"/>
      <c r="F1603" s="35"/>
      <c r="H1603" s="42"/>
    </row>
    <row r="1604" spans="2:8" x14ac:dyDescent="0.25">
      <c r="B1604" s="41"/>
      <c r="C1604" s="41"/>
      <c r="D1604" s="41"/>
      <c r="F1604" s="35"/>
      <c r="H1604" s="42"/>
    </row>
    <row r="1605" spans="2:8" x14ac:dyDescent="0.25">
      <c r="B1605" s="41"/>
      <c r="C1605" s="41"/>
      <c r="D1605" s="41"/>
      <c r="F1605" s="35"/>
      <c r="H1605" s="42"/>
    </row>
    <row r="1606" spans="2:8" x14ac:dyDescent="0.25">
      <c r="B1606" s="41"/>
      <c r="C1606" s="41"/>
      <c r="D1606" s="41"/>
      <c r="F1606" s="35"/>
      <c r="H1606" s="42"/>
    </row>
    <row r="1607" spans="2:8" x14ac:dyDescent="0.25">
      <c r="B1607" s="41"/>
      <c r="C1607" s="41"/>
      <c r="D1607" s="41"/>
      <c r="F1607" s="35"/>
      <c r="H1607" s="42"/>
    </row>
    <row r="1608" spans="2:8" x14ac:dyDescent="0.25">
      <c r="B1608" s="41"/>
      <c r="C1608" s="41"/>
      <c r="D1608" s="41"/>
      <c r="F1608" s="35"/>
      <c r="H1608" s="42"/>
    </row>
    <row r="1609" spans="2:8" x14ac:dyDescent="0.25">
      <c r="B1609" s="41"/>
      <c r="C1609" s="41"/>
      <c r="D1609" s="41"/>
      <c r="F1609" s="35"/>
      <c r="H1609" s="42"/>
    </row>
    <row r="1610" spans="2:8" x14ac:dyDescent="0.25">
      <c r="B1610" s="41"/>
      <c r="C1610" s="41"/>
      <c r="D1610" s="41"/>
      <c r="F1610" s="35"/>
      <c r="H1610" s="42"/>
    </row>
    <row r="1611" spans="2:8" x14ac:dyDescent="0.25">
      <c r="B1611" s="41"/>
      <c r="C1611" s="41"/>
      <c r="D1611" s="41"/>
      <c r="F1611" s="35"/>
      <c r="H1611" s="42"/>
    </row>
    <row r="1612" spans="2:8" x14ac:dyDescent="0.25">
      <c r="B1612" s="41"/>
      <c r="C1612" s="41"/>
      <c r="D1612" s="41"/>
      <c r="F1612" s="35"/>
      <c r="H1612" s="42"/>
    </row>
    <row r="1613" spans="2:8" x14ac:dyDescent="0.25">
      <c r="B1613" s="41"/>
      <c r="C1613" s="41"/>
      <c r="D1613" s="41"/>
      <c r="F1613" s="35"/>
      <c r="H1613" s="42"/>
    </row>
    <row r="1614" spans="2:8" x14ac:dyDescent="0.25">
      <c r="B1614" s="41"/>
      <c r="C1614" s="41"/>
      <c r="D1614" s="41"/>
      <c r="F1614" s="35"/>
      <c r="H1614" s="42"/>
    </row>
    <row r="1615" spans="2:8" x14ac:dyDescent="0.25">
      <c r="B1615" s="41"/>
      <c r="C1615" s="41"/>
      <c r="D1615" s="41"/>
      <c r="F1615" s="35"/>
      <c r="H1615" s="42"/>
    </row>
    <row r="1616" spans="2:8" x14ac:dyDescent="0.25">
      <c r="B1616" s="41"/>
      <c r="C1616" s="41"/>
      <c r="D1616" s="41"/>
      <c r="F1616" s="35"/>
      <c r="H1616" s="42"/>
    </row>
    <row r="1617" spans="2:8" x14ac:dyDescent="0.25">
      <c r="B1617" s="41"/>
      <c r="C1617" s="41"/>
      <c r="D1617" s="41"/>
      <c r="F1617" s="35"/>
      <c r="H1617" s="42"/>
    </row>
    <row r="1618" spans="2:8" x14ac:dyDescent="0.25">
      <c r="B1618" s="41"/>
      <c r="C1618" s="41"/>
      <c r="D1618" s="41"/>
      <c r="F1618" s="35"/>
      <c r="H1618" s="42"/>
    </row>
    <row r="1619" spans="2:8" x14ac:dyDescent="0.25">
      <c r="B1619" s="41"/>
      <c r="C1619" s="41"/>
      <c r="D1619" s="41"/>
      <c r="F1619" s="35"/>
      <c r="H1619" s="42"/>
    </row>
    <row r="1620" spans="2:8" x14ac:dyDescent="0.25">
      <c r="B1620" s="41"/>
      <c r="C1620" s="41"/>
      <c r="D1620" s="41"/>
      <c r="F1620" s="35"/>
      <c r="H1620" s="42"/>
    </row>
    <row r="1621" spans="2:8" x14ac:dyDescent="0.25">
      <c r="B1621" s="41"/>
      <c r="C1621" s="41"/>
      <c r="D1621" s="41"/>
      <c r="F1621" s="35"/>
      <c r="H1621" s="42"/>
    </row>
    <row r="1622" spans="2:8" x14ac:dyDescent="0.25">
      <c r="B1622" s="41"/>
      <c r="C1622" s="41"/>
      <c r="D1622" s="41"/>
      <c r="F1622" s="35"/>
      <c r="H1622" s="42"/>
    </row>
    <row r="1623" spans="2:8" x14ac:dyDescent="0.25">
      <c r="B1623" s="41"/>
      <c r="C1623" s="41"/>
      <c r="D1623" s="41"/>
      <c r="F1623" s="35"/>
      <c r="H1623" s="42"/>
    </row>
    <row r="1624" spans="2:8" x14ac:dyDescent="0.25">
      <c r="B1624" s="41"/>
      <c r="C1624" s="41"/>
      <c r="D1624" s="41"/>
      <c r="F1624" s="35"/>
      <c r="H1624" s="42"/>
    </row>
    <row r="1625" spans="2:8" x14ac:dyDescent="0.25">
      <c r="B1625" s="41"/>
      <c r="C1625" s="41"/>
      <c r="D1625" s="41"/>
      <c r="F1625" s="35"/>
      <c r="H1625" s="42"/>
    </row>
    <row r="1626" spans="2:8" x14ac:dyDescent="0.25">
      <c r="B1626" s="41"/>
      <c r="C1626" s="41"/>
      <c r="D1626" s="41"/>
      <c r="F1626" s="35"/>
      <c r="H1626" s="42"/>
    </row>
    <row r="1627" spans="2:8" x14ac:dyDescent="0.25">
      <c r="B1627" s="41"/>
      <c r="C1627" s="41"/>
      <c r="D1627" s="41"/>
      <c r="F1627" s="35"/>
      <c r="H1627" s="42"/>
    </row>
    <row r="1628" spans="2:8" x14ac:dyDescent="0.25">
      <c r="B1628" s="41"/>
      <c r="C1628" s="41"/>
      <c r="D1628" s="41"/>
      <c r="F1628" s="35"/>
      <c r="H1628" s="42"/>
    </row>
    <row r="1629" spans="2:8" x14ac:dyDescent="0.25">
      <c r="B1629" s="41"/>
      <c r="C1629" s="41"/>
      <c r="D1629" s="41"/>
      <c r="F1629" s="35"/>
      <c r="H1629" s="42"/>
    </row>
    <row r="1630" spans="2:8" x14ac:dyDescent="0.25">
      <c r="B1630" s="41"/>
      <c r="C1630" s="41"/>
      <c r="D1630" s="41"/>
      <c r="F1630" s="35"/>
      <c r="H1630" s="42"/>
    </row>
    <row r="1631" spans="2:8" x14ac:dyDescent="0.25">
      <c r="B1631" s="41"/>
      <c r="C1631" s="41"/>
      <c r="D1631" s="41"/>
      <c r="F1631" s="35"/>
      <c r="H1631" s="42"/>
    </row>
    <row r="1632" spans="2:8" x14ac:dyDescent="0.25">
      <c r="B1632" s="41"/>
      <c r="C1632" s="41"/>
      <c r="D1632" s="41"/>
      <c r="F1632" s="35"/>
      <c r="H1632" s="42"/>
    </row>
    <row r="1633" spans="2:8" x14ac:dyDescent="0.25">
      <c r="B1633" s="41"/>
      <c r="C1633" s="41"/>
      <c r="D1633" s="41"/>
      <c r="F1633" s="35"/>
      <c r="H1633" s="42"/>
    </row>
    <row r="1634" spans="2:8" x14ac:dyDescent="0.25">
      <c r="B1634" s="41"/>
      <c r="C1634" s="41"/>
      <c r="D1634" s="41"/>
      <c r="F1634" s="35"/>
      <c r="H1634" s="42"/>
    </row>
    <row r="1635" spans="2:8" x14ac:dyDescent="0.25">
      <c r="B1635" s="41"/>
      <c r="C1635" s="41"/>
      <c r="D1635" s="41"/>
      <c r="F1635" s="35"/>
      <c r="H1635" s="42"/>
    </row>
    <row r="1636" spans="2:8" x14ac:dyDescent="0.25">
      <c r="B1636" s="41"/>
      <c r="C1636" s="41"/>
      <c r="D1636" s="41"/>
      <c r="F1636" s="35"/>
      <c r="H1636" s="42"/>
    </row>
    <row r="1637" spans="2:8" x14ac:dyDescent="0.25">
      <c r="B1637" s="41"/>
      <c r="C1637" s="41"/>
      <c r="D1637" s="41"/>
      <c r="F1637" s="35"/>
      <c r="H1637" s="42"/>
    </row>
    <row r="1638" spans="2:8" x14ac:dyDescent="0.25">
      <c r="B1638" s="41"/>
      <c r="C1638" s="41"/>
      <c r="D1638" s="41"/>
      <c r="F1638" s="35"/>
      <c r="H1638" s="42"/>
    </row>
    <row r="1639" spans="2:8" x14ac:dyDescent="0.25">
      <c r="B1639" s="41"/>
      <c r="C1639" s="41"/>
      <c r="D1639" s="41"/>
      <c r="F1639" s="35"/>
      <c r="H1639" s="42"/>
    </row>
    <row r="1640" spans="2:8" x14ac:dyDescent="0.25">
      <c r="B1640" s="41"/>
      <c r="C1640" s="41"/>
      <c r="D1640" s="41"/>
      <c r="F1640" s="35"/>
      <c r="H1640" s="42"/>
    </row>
    <row r="1641" spans="2:8" x14ac:dyDescent="0.25">
      <c r="B1641" s="41"/>
      <c r="C1641" s="41"/>
      <c r="D1641" s="41"/>
      <c r="F1641" s="35"/>
      <c r="H1641" s="42"/>
    </row>
    <row r="1642" spans="2:8" x14ac:dyDescent="0.25">
      <c r="B1642" s="41"/>
      <c r="C1642" s="41"/>
      <c r="D1642" s="41"/>
      <c r="F1642" s="35"/>
      <c r="H1642" s="42"/>
    </row>
    <row r="1643" spans="2:8" x14ac:dyDescent="0.25">
      <c r="B1643" s="41"/>
      <c r="C1643" s="41"/>
      <c r="D1643" s="41"/>
      <c r="F1643" s="35"/>
      <c r="H1643" s="42"/>
    </row>
    <row r="1644" spans="2:8" x14ac:dyDescent="0.25">
      <c r="B1644" s="41"/>
      <c r="C1644" s="41"/>
      <c r="D1644" s="41"/>
      <c r="F1644" s="35"/>
      <c r="H1644" s="42"/>
    </row>
    <row r="1645" spans="2:8" x14ac:dyDescent="0.25">
      <c r="B1645" s="41"/>
      <c r="C1645" s="41"/>
      <c r="D1645" s="41"/>
      <c r="F1645" s="35"/>
      <c r="H1645" s="42"/>
    </row>
    <row r="1646" spans="2:8" x14ac:dyDescent="0.25">
      <c r="B1646" s="41"/>
      <c r="C1646" s="41"/>
      <c r="D1646" s="41"/>
      <c r="F1646" s="35"/>
      <c r="H1646" s="42"/>
    </row>
    <row r="1647" spans="2:8" x14ac:dyDescent="0.25">
      <c r="B1647" s="41"/>
      <c r="C1647" s="41"/>
      <c r="D1647" s="41"/>
      <c r="F1647" s="35"/>
      <c r="H1647" s="42"/>
    </row>
    <row r="1648" spans="2:8" x14ac:dyDescent="0.25">
      <c r="B1648" s="41"/>
      <c r="C1648" s="41"/>
      <c r="D1648" s="41"/>
      <c r="F1648" s="35"/>
      <c r="H1648" s="42"/>
    </row>
    <row r="1649" spans="2:8" x14ac:dyDescent="0.25">
      <c r="B1649" s="41"/>
      <c r="C1649" s="41"/>
      <c r="D1649" s="41"/>
      <c r="F1649" s="35"/>
      <c r="H1649" s="42"/>
    </row>
    <row r="1650" spans="2:8" x14ac:dyDescent="0.25">
      <c r="B1650" s="41"/>
      <c r="C1650" s="41"/>
      <c r="D1650" s="41"/>
      <c r="F1650" s="35"/>
      <c r="H1650" s="42"/>
    </row>
    <row r="1651" spans="2:8" x14ac:dyDescent="0.25">
      <c r="B1651" s="41"/>
      <c r="C1651" s="41"/>
      <c r="D1651" s="41"/>
      <c r="F1651" s="35"/>
      <c r="H1651" s="42"/>
    </row>
    <row r="1652" spans="2:8" x14ac:dyDescent="0.25">
      <c r="B1652" s="41"/>
      <c r="C1652" s="41"/>
      <c r="D1652" s="41"/>
      <c r="F1652" s="35"/>
      <c r="H1652" s="42"/>
    </row>
    <row r="1653" spans="2:8" x14ac:dyDescent="0.25">
      <c r="B1653" s="41"/>
      <c r="C1653" s="41"/>
      <c r="D1653" s="41"/>
      <c r="F1653" s="35"/>
      <c r="H1653" s="42"/>
    </row>
    <row r="1654" spans="2:8" x14ac:dyDescent="0.25">
      <c r="B1654" s="41"/>
      <c r="C1654" s="41"/>
      <c r="D1654" s="41"/>
      <c r="F1654" s="35"/>
      <c r="H1654" s="42"/>
    </row>
    <row r="1655" spans="2:8" x14ac:dyDescent="0.25">
      <c r="B1655" s="41"/>
      <c r="C1655" s="41"/>
      <c r="D1655" s="41"/>
      <c r="F1655" s="35"/>
      <c r="H1655" s="42"/>
    </row>
    <row r="1656" spans="2:8" x14ac:dyDescent="0.25">
      <c r="B1656" s="41"/>
      <c r="C1656" s="41"/>
      <c r="D1656" s="41"/>
      <c r="F1656" s="35"/>
      <c r="H1656" s="42"/>
    </row>
    <row r="1657" spans="2:8" x14ac:dyDescent="0.25">
      <c r="B1657" s="41"/>
      <c r="C1657" s="41"/>
      <c r="D1657" s="41"/>
      <c r="F1657" s="35"/>
      <c r="H1657" s="42"/>
    </row>
    <row r="1658" spans="2:8" x14ac:dyDescent="0.25">
      <c r="B1658" s="41"/>
      <c r="C1658" s="41"/>
      <c r="D1658" s="41"/>
      <c r="F1658" s="35"/>
      <c r="H1658" s="42"/>
    </row>
    <row r="1659" spans="2:8" x14ac:dyDescent="0.25">
      <c r="B1659" s="41"/>
      <c r="C1659" s="41"/>
      <c r="D1659" s="41"/>
      <c r="F1659" s="35"/>
      <c r="H1659" s="42"/>
    </row>
    <row r="1660" spans="2:8" x14ac:dyDescent="0.25">
      <c r="B1660" s="41"/>
      <c r="C1660" s="41"/>
      <c r="D1660" s="41"/>
      <c r="F1660" s="35"/>
      <c r="H1660" s="42"/>
    </row>
    <row r="1661" spans="2:8" x14ac:dyDescent="0.25">
      <c r="B1661" s="41"/>
      <c r="C1661" s="41"/>
      <c r="D1661" s="41"/>
      <c r="F1661" s="35"/>
      <c r="H1661" s="42"/>
    </row>
    <row r="1662" spans="2:8" x14ac:dyDescent="0.25">
      <c r="B1662" s="41"/>
      <c r="C1662" s="41"/>
      <c r="D1662" s="41"/>
      <c r="F1662" s="35"/>
      <c r="H1662" s="42"/>
    </row>
    <row r="1663" spans="2:8" x14ac:dyDescent="0.25">
      <c r="B1663" s="41"/>
      <c r="C1663" s="41"/>
      <c r="D1663" s="41"/>
      <c r="F1663" s="35"/>
      <c r="H1663" s="42"/>
    </row>
    <row r="1664" spans="2:8" x14ac:dyDescent="0.25">
      <c r="B1664" s="41"/>
      <c r="C1664" s="41"/>
      <c r="D1664" s="41"/>
      <c r="F1664" s="35"/>
      <c r="H1664" s="42"/>
    </row>
    <row r="1665" spans="2:8" x14ac:dyDescent="0.25">
      <c r="B1665" s="41"/>
      <c r="C1665" s="41"/>
      <c r="D1665" s="41"/>
      <c r="F1665" s="35"/>
      <c r="H1665" s="42"/>
    </row>
    <row r="1666" spans="2:8" x14ac:dyDescent="0.25">
      <c r="B1666" s="41"/>
      <c r="C1666" s="41"/>
      <c r="D1666" s="41"/>
      <c r="F1666" s="35"/>
      <c r="H1666" s="42"/>
    </row>
    <row r="1667" spans="2:8" x14ac:dyDescent="0.25">
      <c r="B1667" s="41"/>
      <c r="C1667" s="41"/>
      <c r="D1667" s="41"/>
      <c r="F1667" s="35"/>
      <c r="H1667" s="42"/>
    </row>
    <row r="1668" spans="2:8" x14ac:dyDescent="0.25">
      <c r="B1668" s="41"/>
      <c r="C1668" s="41"/>
      <c r="D1668" s="41"/>
      <c r="F1668" s="35"/>
      <c r="H1668" s="42"/>
    </row>
    <row r="1669" spans="2:8" x14ac:dyDescent="0.25">
      <c r="B1669" s="41"/>
      <c r="C1669" s="41"/>
      <c r="D1669" s="41"/>
      <c r="F1669" s="35"/>
      <c r="H1669" s="42"/>
    </row>
    <row r="1670" spans="2:8" x14ac:dyDescent="0.25">
      <c r="B1670" s="41"/>
      <c r="C1670" s="41"/>
      <c r="D1670" s="41"/>
      <c r="F1670" s="35"/>
      <c r="H1670" s="42"/>
    </row>
    <row r="1671" spans="2:8" x14ac:dyDescent="0.25">
      <c r="B1671" s="41"/>
      <c r="C1671" s="41"/>
      <c r="D1671" s="41"/>
      <c r="F1671" s="35"/>
      <c r="H1671" s="42"/>
    </row>
    <row r="1672" spans="2:8" x14ac:dyDescent="0.25">
      <c r="B1672" s="41"/>
      <c r="C1672" s="41"/>
      <c r="D1672" s="41"/>
      <c r="F1672" s="35"/>
      <c r="H1672" s="42"/>
    </row>
    <row r="1673" spans="2:8" x14ac:dyDescent="0.25">
      <c r="B1673" s="41"/>
      <c r="C1673" s="41"/>
      <c r="D1673" s="41"/>
      <c r="F1673" s="35"/>
      <c r="H1673" s="42"/>
    </row>
    <row r="1674" spans="2:8" x14ac:dyDescent="0.25">
      <c r="B1674" s="41"/>
      <c r="C1674" s="41"/>
      <c r="D1674" s="41"/>
      <c r="F1674" s="35"/>
      <c r="H1674" s="42"/>
    </row>
    <row r="1675" spans="2:8" x14ac:dyDescent="0.25">
      <c r="B1675" s="41"/>
      <c r="C1675" s="41"/>
      <c r="D1675" s="41"/>
      <c r="F1675" s="35"/>
      <c r="H1675" s="42"/>
    </row>
    <row r="1676" spans="2:8" x14ac:dyDescent="0.25">
      <c r="B1676" s="41"/>
      <c r="C1676" s="41"/>
      <c r="D1676" s="41"/>
      <c r="F1676" s="35"/>
      <c r="H1676" s="42"/>
    </row>
    <row r="1677" spans="2:8" x14ac:dyDescent="0.25">
      <c r="B1677" s="41"/>
      <c r="C1677" s="41"/>
      <c r="D1677" s="41"/>
      <c r="F1677" s="35"/>
      <c r="H1677" s="42"/>
    </row>
    <row r="1678" spans="2:8" x14ac:dyDescent="0.25">
      <c r="B1678" s="41"/>
      <c r="C1678" s="41"/>
      <c r="D1678" s="41"/>
      <c r="F1678" s="35"/>
      <c r="H1678" s="42"/>
    </row>
    <row r="1679" spans="2:8" x14ac:dyDescent="0.25">
      <c r="B1679" s="41"/>
      <c r="C1679" s="41"/>
      <c r="D1679" s="41"/>
      <c r="F1679" s="35"/>
      <c r="H1679" s="42"/>
    </row>
    <row r="1680" spans="2:8" x14ac:dyDescent="0.25">
      <c r="B1680" s="41"/>
      <c r="C1680" s="41"/>
      <c r="D1680" s="41"/>
      <c r="F1680" s="35"/>
      <c r="H1680" s="42"/>
    </row>
    <row r="1681" spans="2:8" x14ac:dyDescent="0.25">
      <c r="B1681" s="41"/>
      <c r="C1681" s="41"/>
      <c r="D1681" s="41"/>
      <c r="F1681" s="35"/>
      <c r="H1681" s="42"/>
    </row>
    <row r="1682" spans="2:8" x14ac:dyDescent="0.25">
      <c r="B1682" s="41"/>
      <c r="C1682" s="41"/>
      <c r="D1682" s="41"/>
      <c r="F1682" s="35"/>
      <c r="H1682" s="42"/>
    </row>
    <row r="1683" spans="2:8" x14ac:dyDescent="0.25">
      <c r="B1683" s="41"/>
      <c r="C1683" s="41"/>
      <c r="D1683" s="41"/>
      <c r="F1683" s="35"/>
      <c r="H1683" s="42"/>
    </row>
    <row r="1684" spans="2:8" x14ac:dyDescent="0.25">
      <c r="B1684" s="41"/>
      <c r="C1684" s="41"/>
      <c r="D1684" s="41"/>
      <c r="F1684" s="35"/>
      <c r="H1684" s="42"/>
    </row>
    <row r="1685" spans="2:8" x14ac:dyDescent="0.25">
      <c r="B1685" s="41"/>
      <c r="C1685" s="41"/>
      <c r="D1685" s="41"/>
      <c r="F1685" s="35"/>
      <c r="H1685" s="42"/>
    </row>
    <row r="1686" spans="2:8" x14ac:dyDescent="0.25">
      <c r="B1686" s="41"/>
      <c r="C1686" s="41"/>
      <c r="D1686" s="41"/>
      <c r="F1686" s="35"/>
      <c r="H1686" s="42"/>
    </row>
    <row r="1687" spans="2:8" x14ac:dyDescent="0.25">
      <c r="B1687" s="41"/>
      <c r="C1687" s="41"/>
      <c r="D1687" s="41"/>
      <c r="F1687" s="35"/>
      <c r="H1687" s="42"/>
    </row>
    <row r="1688" spans="2:8" x14ac:dyDescent="0.25">
      <c r="B1688" s="41"/>
      <c r="C1688" s="41"/>
      <c r="D1688" s="41"/>
      <c r="F1688" s="35"/>
      <c r="H1688" s="42"/>
    </row>
    <row r="1689" spans="2:8" x14ac:dyDescent="0.25">
      <c r="B1689" s="41"/>
      <c r="C1689" s="41"/>
      <c r="D1689" s="41"/>
      <c r="F1689" s="35"/>
      <c r="H1689" s="42"/>
    </row>
    <row r="1690" spans="2:8" x14ac:dyDescent="0.25">
      <c r="B1690" s="41"/>
      <c r="C1690" s="41"/>
      <c r="D1690" s="41"/>
      <c r="F1690" s="35"/>
      <c r="H1690" s="42"/>
    </row>
    <row r="1691" spans="2:8" x14ac:dyDescent="0.25">
      <c r="B1691" s="41"/>
      <c r="C1691" s="41"/>
      <c r="D1691" s="41"/>
      <c r="F1691" s="35"/>
      <c r="H1691" s="42"/>
    </row>
    <row r="1692" spans="2:8" x14ac:dyDescent="0.25">
      <c r="B1692" s="41"/>
      <c r="C1692" s="41"/>
      <c r="D1692" s="41"/>
      <c r="F1692" s="35"/>
      <c r="H1692" s="42"/>
    </row>
    <row r="1693" spans="2:8" x14ac:dyDescent="0.25">
      <c r="B1693" s="41"/>
      <c r="C1693" s="41"/>
      <c r="D1693" s="41"/>
      <c r="F1693" s="35"/>
      <c r="H1693" s="42"/>
    </row>
    <row r="1694" spans="2:8" x14ac:dyDescent="0.25">
      <c r="B1694" s="41"/>
      <c r="C1694" s="41"/>
      <c r="D1694" s="41"/>
      <c r="F1694" s="35"/>
      <c r="H1694" s="42"/>
    </row>
    <row r="1695" spans="2:8" x14ac:dyDescent="0.25">
      <c r="B1695" s="41"/>
      <c r="C1695" s="41"/>
      <c r="D1695" s="41"/>
      <c r="F1695" s="35"/>
      <c r="H1695" s="42"/>
    </row>
    <row r="1696" spans="2:8" x14ac:dyDescent="0.25">
      <c r="B1696" s="41"/>
      <c r="C1696" s="41"/>
      <c r="D1696" s="41"/>
      <c r="F1696" s="35"/>
      <c r="H1696" s="42"/>
    </row>
    <row r="1697" spans="2:8" x14ac:dyDescent="0.25">
      <c r="B1697" s="41"/>
      <c r="C1697" s="41"/>
      <c r="D1697" s="41"/>
      <c r="F1697" s="35"/>
      <c r="H1697" s="42"/>
    </row>
    <row r="1698" spans="2:8" x14ac:dyDescent="0.25">
      <c r="B1698" s="41"/>
      <c r="C1698" s="41"/>
      <c r="D1698" s="41"/>
      <c r="F1698" s="35"/>
      <c r="H1698" s="42"/>
    </row>
    <row r="1699" spans="2:8" x14ac:dyDescent="0.25">
      <c r="B1699" s="41"/>
      <c r="C1699" s="41"/>
      <c r="D1699" s="41"/>
      <c r="F1699" s="35"/>
      <c r="H1699" s="42"/>
    </row>
    <row r="1700" spans="2:8" x14ac:dyDescent="0.25">
      <c r="B1700" s="41"/>
      <c r="C1700" s="41"/>
      <c r="D1700" s="41"/>
      <c r="F1700" s="35"/>
      <c r="H1700" s="42"/>
    </row>
    <row r="1701" spans="2:8" x14ac:dyDescent="0.25">
      <c r="B1701" s="41"/>
      <c r="C1701" s="41"/>
      <c r="D1701" s="41"/>
      <c r="F1701" s="35"/>
      <c r="H1701" s="42"/>
    </row>
    <row r="1702" spans="2:8" x14ac:dyDescent="0.25">
      <c r="B1702" s="41"/>
      <c r="C1702" s="41"/>
      <c r="D1702" s="41"/>
      <c r="F1702" s="35"/>
      <c r="H1702" s="42"/>
    </row>
    <row r="1703" spans="2:8" x14ac:dyDescent="0.25">
      <c r="B1703" s="41"/>
      <c r="C1703" s="41"/>
      <c r="D1703" s="41"/>
      <c r="F1703" s="35"/>
      <c r="H1703" s="42"/>
    </row>
    <row r="1704" spans="2:8" x14ac:dyDescent="0.25">
      <c r="B1704" s="41"/>
      <c r="C1704" s="41"/>
      <c r="D1704" s="41"/>
      <c r="F1704" s="35"/>
      <c r="H1704" s="42"/>
    </row>
    <row r="1705" spans="2:8" x14ac:dyDescent="0.25">
      <c r="B1705" s="41"/>
      <c r="C1705" s="41"/>
      <c r="D1705" s="41"/>
      <c r="F1705" s="35"/>
      <c r="H1705" s="42"/>
    </row>
    <row r="1706" spans="2:8" x14ac:dyDescent="0.25">
      <c r="B1706" s="41"/>
      <c r="C1706" s="41"/>
      <c r="D1706" s="41"/>
      <c r="F1706" s="35"/>
      <c r="H1706" s="42"/>
    </row>
    <row r="1707" spans="2:8" x14ac:dyDescent="0.25">
      <c r="B1707" s="41"/>
      <c r="C1707" s="41"/>
      <c r="D1707" s="41"/>
      <c r="F1707" s="35"/>
      <c r="H1707" s="42"/>
    </row>
    <row r="1708" spans="2:8" x14ac:dyDescent="0.25">
      <c r="B1708" s="41"/>
      <c r="C1708" s="41"/>
      <c r="D1708" s="41"/>
      <c r="F1708" s="35"/>
      <c r="H1708" s="42"/>
    </row>
    <row r="1709" spans="2:8" x14ac:dyDescent="0.25">
      <c r="B1709" s="41"/>
      <c r="C1709" s="41"/>
      <c r="D1709" s="41"/>
      <c r="F1709" s="35"/>
      <c r="H1709" s="42"/>
    </row>
    <row r="1710" spans="2:8" x14ac:dyDescent="0.25">
      <c r="B1710" s="41"/>
      <c r="C1710" s="41"/>
      <c r="D1710" s="41"/>
      <c r="F1710" s="35"/>
      <c r="H1710" s="42"/>
    </row>
    <row r="1711" spans="2:8" x14ac:dyDescent="0.25">
      <c r="B1711" s="41"/>
      <c r="C1711" s="41"/>
      <c r="D1711" s="41"/>
      <c r="F1711" s="35"/>
      <c r="H1711" s="42"/>
    </row>
    <row r="1712" spans="2:8" x14ac:dyDescent="0.25">
      <c r="B1712" s="41"/>
      <c r="C1712" s="41"/>
      <c r="D1712" s="41"/>
      <c r="F1712" s="35"/>
      <c r="H1712" s="42"/>
    </row>
    <row r="1713" spans="2:8" x14ac:dyDescent="0.25">
      <c r="B1713" s="41"/>
      <c r="C1713" s="41"/>
      <c r="D1713" s="41"/>
      <c r="F1713" s="35"/>
      <c r="H1713" s="42"/>
    </row>
    <row r="1714" spans="2:8" x14ac:dyDescent="0.25">
      <c r="B1714" s="41"/>
      <c r="C1714" s="41"/>
      <c r="D1714" s="41"/>
      <c r="F1714" s="35"/>
      <c r="H1714" s="42"/>
    </row>
    <row r="1715" spans="2:8" x14ac:dyDescent="0.25">
      <c r="B1715" s="41"/>
      <c r="C1715" s="41"/>
      <c r="D1715" s="41"/>
      <c r="F1715" s="35"/>
      <c r="H1715" s="42"/>
    </row>
    <row r="1716" spans="2:8" x14ac:dyDescent="0.25">
      <c r="B1716" s="41"/>
      <c r="C1716" s="41"/>
      <c r="D1716" s="41"/>
      <c r="F1716" s="35"/>
      <c r="H1716" s="42"/>
    </row>
    <row r="1717" spans="2:8" x14ac:dyDescent="0.25">
      <c r="B1717" s="41"/>
      <c r="C1717" s="41"/>
      <c r="D1717" s="41"/>
      <c r="F1717" s="35"/>
      <c r="H1717" s="42"/>
    </row>
    <row r="1718" spans="2:8" x14ac:dyDescent="0.25">
      <c r="B1718" s="41"/>
      <c r="C1718" s="41"/>
      <c r="D1718" s="41"/>
      <c r="F1718" s="35"/>
      <c r="H1718" s="42"/>
    </row>
    <row r="1719" spans="2:8" x14ac:dyDescent="0.25">
      <c r="B1719" s="41"/>
      <c r="C1719" s="41"/>
      <c r="D1719" s="41"/>
      <c r="F1719" s="35"/>
      <c r="H1719" s="42"/>
    </row>
    <row r="1720" spans="2:8" x14ac:dyDescent="0.25">
      <c r="B1720" s="41"/>
      <c r="C1720" s="41"/>
      <c r="D1720" s="41"/>
      <c r="F1720" s="35"/>
      <c r="H1720" s="42"/>
    </row>
    <row r="1721" spans="2:8" x14ac:dyDescent="0.25">
      <c r="B1721" s="41"/>
      <c r="C1721" s="41"/>
      <c r="D1721" s="41"/>
      <c r="F1721" s="35"/>
      <c r="H1721" s="42"/>
    </row>
    <row r="1722" spans="2:8" x14ac:dyDescent="0.25">
      <c r="B1722" s="41"/>
      <c r="C1722" s="41"/>
      <c r="D1722" s="41"/>
      <c r="F1722" s="35"/>
      <c r="H1722" s="42"/>
    </row>
    <row r="1723" spans="2:8" x14ac:dyDescent="0.25">
      <c r="B1723" s="41"/>
      <c r="C1723" s="41"/>
      <c r="D1723" s="41"/>
      <c r="F1723" s="35"/>
      <c r="H1723" s="42"/>
    </row>
    <row r="1724" spans="2:8" x14ac:dyDescent="0.25">
      <c r="B1724" s="41"/>
      <c r="C1724" s="41"/>
      <c r="D1724" s="41"/>
      <c r="F1724" s="35"/>
      <c r="H1724" s="42"/>
    </row>
    <row r="1725" spans="2:8" x14ac:dyDescent="0.25">
      <c r="B1725" s="41"/>
      <c r="C1725" s="41"/>
      <c r="D1725" s="41"/>
      <c r="F1725" s="35"/>
      <c r="H1725" s="42"/>
    </row>
    <row r="1726" spans="2:8" x14ac:dyDescent="0.25">
      <c r="B1726" s="41"/>
      <c r="C1726" s="41"/>
      <c r="D1726" s="41"/>
      <c r="F1726" s="35"/>
      <c r="H1726" s="42"/>
    </row>
    <row r="1727" spans="2:8" x14ac:dyDescent="0.25">
      <c r="B1727" s="41"/>
      <c r="C1727" s="41"/>
      <c r="D1727" s="41"/>
      <c r="F1727" s="35"/>
      <c r="H1727" s="42"/>
    </row>
    <row r="1728" spans="2:8" x14ac:dyDescent="0.25">
      <c r="B1728" s="41"/>
      <c r="C1728" s="41"/>
      <c r="D1728" s="41"/>
      <c r="F1728" s="35"/>
      <c r="H1728" s="42"/>
    </row>
    <row r="1729" spans="2:8" x14ac:dyDescent="0.25">
      <c r="B1729" s="41"/>
      <c r="C1729" s="41"/>
      <c r="D1729" s="41"/>
      <c r="F1729" s="35"/>
      <c r="H1729" s="42"/>
    </row>
    <row r="1730" spans="2:8" x14ac:dyDescent="0.25">
      <c r="B1730" s="41"/>
      <c r="C1730" s="41"/>
      <c r="D1730" s="41"/>
      <c r="F1730" s="35"/>
      <c r="H1730" s="42"/>
    </row>
    <row r="1731" spans="2:8" x14ac:dyDescent="0.25">
      <c r="B1731" s="41"/>
      <c r="C1731" s="41"/>
      <c r="D1731" s="41"/>
      <c r="F1731" s="35"/>
      <c r="H1731" s="42"/>
    </row>
    <row r="1732" spans="2:8" x14ac:dyDescent="0.25">
      <c r="B1732" s="41"/>
      <c r="C1732" s="41"/>
      <c r="D1732" s="41"/>
      <c r="F1732" s="35"/>
      <c r="H1732" s="42"/>
    </row>
    <row r="1733" spans="2:8" x14ac:dyDescent="0.25">
      <c r="B1733" s="41"/>
      <c r="C1733" s="41"/>
      <c r="D1733" s="41"/>
      <c r="F1733" s="35"/>
      <c r="H1733" s="42"/>
    </row>
    <row r="1734" spans="2:8" x14ac:dyDescent="0.25">
      <c r="B1734" s="41"/>
      <c r="C1734" s="41"/>
      <c r="D1734" s="41"/>
      <c r="F1734" s="35"/>
      <c r="H1734" s="42"/>
    </row>
    <row r="1735" spans="2:8" x14ac:dyDescent="0.25">
      <c r="B1735" s="41"/>
      <c r="C1735" s="41"/>
      <c r="D1735" s="41"/>
      <c r="F1735" s="35"/>
      <c r="H1735" s="42"/>
    </row>
    <row r="1736" spans="2:8" x14ac:dyDescent="0.25">
      <c r="B1736" s="41"/>
      <c r="C1736" s="41"/>
      <c r="D1736" s="41"/>
      <c r="F1736" s="35"/>
      <c r="H1736" s="42"/>
    </row>
    <row r="1737" spans="2:8" x14ac:dyDescent="0.25">
      <c r="B1737" s="41"/>
      <c r="C1737" s="41"/>
      <c r="D1737" s="41"/>
      <c r="F1737" s="35"/>
      <c r="H1737" s="42"/>
    </row>
    <row r="1738" spans="2:8" x14ac:dyDescent="0.25">
      <c r="B1738" s="41"/>
      <c r="C1738" s="41"/>
      <c r="D1738" s="41"/>
      <c r="F1738" s="35"/>
      <c r="H1738" s="42"/>
    </row>
    <row r="1739" spans="2:8" x14ac:dyDescent="0.25">
      <c r="B1739" s="41"/>
      <c r="C1739" s="41"/>
      <c r="D1739" s="41"/>
      <c r="F1739" s="35"/>
      <c r="H1739" s="42"/>
    </row>
    <row r="1740" spans="2:8" x14ac:dyDescent="0.25">
      <c r="B1740" s="41"/>
      <c r="C1740" s="41"/>
      <c r="D1740" s="41"/>
      <c r="F1740" s="35"/>
      <c r="H1740" s="42"/>
    </row>
    <row r="1741" spans="2:8" x14ac:dyDescent="0.25">
      <c r="B1741" s="41"/>
      <c r="C1741" s="41"/>
      <c r="D1741" s="41"/>
      <c r="F1741" s="35"/>
      <c r="H1741" s="42"/>
    </row>
    <row r="1742" spans="2:8" x14ac:dyDescent="0.25">
      <c r="B1742" s="41"/>
      <c r="C1742" s="41"/>
      <c r="D1742" s="41"/>
      <c r="F1742" s="35"/>
      <c r="H1742" s="42"/>
    </row>
    <row r="1743" spans="2:8" x14ac:dyDescent="0.25">
      <c r="B1743" s="41"/>
      <c r="C1743" s="41"/>
      <c r="D1743" s="41"/>
      <c r="F1743" s="35"/>
      <c r="H1743" s="42"/>
    </row>
    <row r="1744" spans="2:8" x14ac:dyDescent="0.25">
      <c r="B1744" s="41"/>
      <c r="C1744" s="41"/>
      <c r="D1744" s="41"/>
      <c r="F1744" s="35"/>
      <c r="H1744" s="42"/>
    </row>
    <row r="1745" spans="2:8" x14ac:dyDescent="0.25">
      <c r="B1745" s="41"/>
      <c r="C1745" s="41"/>
      <c r="D1745" s="41"/>
      <c r="F1745" s="35"/>
      <c r="H1745" s="42"/>
    </row>
    <row r="1746" spans="2:8" x14ac:dyDescent="0.25">
      <c r="B1746" s="41"/>
      <c r="C1746" s="41"/>
      <c r="D1746" s="41"/>
      <c r="F1746" s="35"/>
      <c r="H1746" s="42"/>
    </row>
    <row r="1747" spans="2:8" x14ac:dyDescent="0.25">
      <c r="B1747" s="41"/>
      <c r="C1747" s="41"/>
      <c r="D1747" s="41"/>
      <c r="F1747" s="35"/>
      <c r="H1747" s="42"/>
    </row>
    <row r="1748" spans="2:8" x14ac:dyDescent="0.25">
      <c r="B1748" s="41"/>
      <c r="C1748" s="41"/>
      <c r="D1748" s="41"/>
      <c r="F1748" s="35"/>
      <c r="H1748" s="42"/>
    </row>
    <row r="1749" spans="2:8" x14ac:dyDescent="0.25">
      <c r="B1749" s="41"/>
      <c r="C1749" s="41"/>
      <c r="D1749" s="41"/>
      <c r="F1749" s="35"/>
      <c r="H1749" s="42"/>
    </row>
    <row r="1750" spans="2:8" x14ac:dyDescent="0.25">
      <c r="B1750" s="41"/>
      <c r="C1750" s="41"/>
      <c r="D1750" s="41"/>
      <c r="F1750" s="35"/>
      <c r="H1750" s="42"/>
    </row>
    <row r="1751" spans="2:8" x14ac:dyDescent="0.25">
      <c r="B1751" s="41"/>
      <c r="C1751" s="41"/>
      <c r="D1751" s="41"/>
      <c r="F1751" s="35"/>
      <c r="H1751" s="42"/>
    </row>
    <row r="1752" spans="2:8" x14ac:dyDescent="0.25">
      <c r="B1752" s="41"/>
      <c r="C1752" s="41"/>
      <c r="D1752" s="41"/>
      <c r="F1752" s="35"/>
      <c r="H1752" s="42"/>
    </row>
    <row r="1753" spans="2:8" x14ac:dyDescent="0.25">
      <c r="B1753" s="41"/>
      <c r="C1753" s="41"/>
      <c r="D1753" s="41"/>
      <c r="F1753" s="35"/>
      <c r="H1753" s="42"/>
    </row>
    <row r="1754" spans="2:8" x14ac:dyDescent="0.25">
      <c r="B1754" s="41"/>
      <c r="C1754" s="41"/>
      <c r="D1754" s="41"/>
      <c r="F1754" s="35"/>
      <c r="H1754" s="42"/>
    </row>
    <row r="1755" spans="2:8" x14ac:dyDescent="0.25">
      <c r="B1755" s="41"/>
      <c r="C1755" s="41"/>
      <c r="D1755" s="41"/>
      <c r="F1755" s="35"/>
      <c r="H1755" s="42"/>
    </row>
    <row r="1756" spans="2:8" x14ac:dyDescent="0.25">
      <c r="B1756" s="41"/>
      <c r="C1756" s="41"/>
      <c r="D1756" s="41"/>
      <c r="F1756" s="35"/>
      <c r="H1756" s="42"/>
    </row>
    <row r="1757" spans="2:8" x14ac:dyDescent="0.25">
      <c r="B1757" s="41"/>
      <c r="C1757" s="41"/>
      <c r="D1757" s="41"/>
      <c r="F1757" s="35"/>
      <c r="H1757" s="42"/>
    </row>
    <row r="1758" spans="2:8" x14ac:dyDescent="0.25">
      <c r="B1758" s="41"/>
      <c r="C1758" s="41"/>
      <c r="D1758" s="41"/>
      <c r="F1758" s="35"/>
      <c r="H1758" s="42"/>
    </row>
    <row r="1759" spans="2:8" x14ac:dyDescent="0.25">
      <c r="B1759" s="41"/>
      <c r="C1759" s="41"/>
      <c r="D1759" s="41"/>
      <c r="F1759" s="35"/>
      <c r="H1759" s="42"/>
    </row>
    <row r="1760" spans="2:8" x14ac:dyDescent="0.25">
      <c r="B1760" s="41"/>
      <c r="C1760" s="41"/>
      <c r="D1760" s="41"/>
      <c r="F1760" s="35"/>
      <c r="H1760" s="42"/>
    </row>
    <row r="1761" spans="2:8" x14ac:dyDescent="0.25">
      <c r="B1761" s="41"/>
      <c r="C1761" s="41"/>
      <c r="D1761" s="41"/>
      <c r="F1761" s="35"/>
      <c r="H1761" s="42"/>
    </row>
    <row r="1762" spans="2:8" x14ac:dyDescent="0.25">
      <c r="B1762" s="41"/>
      <c r="C1762" s="41"/>
      <c r="D1762" s="41"/>
      <c r="F1762" s="35"/>
      <c r="H1762" s="42"/>
    </row>
    <row r="1763" spans="2:8" x14ac:dyDescent="0.25">
      <c r="B1763" s="41"/>
      <c r="C1763" s="41"/>
      <c r="D1763" s="41"/>
      <c r="F1763" s="35"/>
      <c r="H1763" s="42"/>
    </row>
    <row r="1764" spans="2:8" x14ac:dyDescent="0.25">
      <c r="B1764" s="41"/>
      <c r="C1764" s="41"/>
      <c r="D1764" s="41"/>
      <c r="F1764" s="35"/>
      <c r="H1764" s="42"/>
    </row>
    <row r="1765" spans="2:8" x14ac:dyDescent="0.25">
      <c r="B1765" s="41"/>
      <c r="C1765" s="41"/>
      <c r="D1765" s="41"/>
      <c r="F1765" s="35"/>
      <c r="H1765" s="42"/>
    </row>
    <row r="1766" spans="2:8" x14ac:dyDescent="0.25">
      <c r="B1766" s="41"/>
      <c r="C1766" s="41"/>
      <c r="D1766" s="41"/>
      <c r="F1766" s="35"/>
      <c r="H1766" s="42"/>
    </row>
    <row r="1767" spans="2:8" x14ac:dyDescent="0.25">
      <c r="B1767" s="41"/>
      <c r="C1767" s="41"/>
      <c r="D1767" s="41"/>
      <c r="F1767" s="35"/>
      <c r="H1767" s="42"/>
    </row>
    <row r="1768" spans="2:8" x14ac:dyDescent="0.25">
      <c r="B1768" s="41"/>
      <c r="C1768" s="41"/>
      <c r="D1768" s="41"/>
      <c r="F1768" s="35"/>
      <c r="H1768" s="42"/>
    </row>
    <row r="1769" spans="2:8" x14ac:dyDescent="0.25">
      <c r="B1769" s="41"/>
      <c r="C1769" s="41"/>
      <c r="D1769" s="41"/>
      <c r="F1769" s="35"/>
      <c r="H1769" s="42"/>
    </row>
    <row r="1770" spans="2:8" x14ac:dyDescent="0.25">
      <c r="B1770" s="41"/>
      <c r="C1770" s="41"/>
      <c r="D1770" s="41"/>
      <c r="F1770" s="35"/>
      <c r="H1770" s="42"/>
    </row>
    <row r="1771" spans="2:8" x14ac:dyDescent="0.25">
      <c r="B1771" s="41"/>
      <c r="C1771" s="41"/>
      <c r="D1771" s="41"/>
      <c r="F1771" s="35"/>
      <c r="H1771" s="42"/>
    </row>
    <row r="1772" spans="2:8" x14ac:dyDescent="0.25">
      <c r="B1772" s="41"/>
      <c r="C1772" s="41"/>
      <c r="D1772" s="41"/>
      <c r="F1772" s="35"/>
      <c r="H1772" s="42"/>
    </row>
    <row r="1773" spans="2:8" x14ac:dyDescent="0.25">
      <c r="B1773" s="41"/>
      <c r="C1773" s="41"/>
      <c r="D1773" s="41"/>
      <c r="F1773" s="35"/>
      <c r="H1773" s="42"/>
    </row>
    <row r="1774" spans="2:8" x14ac:dyDescent="0.25">
      <c r="B1774" s="41"/>
      <c r="C1774" s="41"/>
      <c r="D1774" s="41"/>
      <c r="F1774" s="35"/>
      <c r="H1774" s="42"/>
    </row>
    <row r="1775" spans="2:8" x14ac:dyDescent="0.25">
      <c r="B1775" s="41"/>
      <c r="C1775" s="41"/>
      <c r="D1775" s="41"/>
      <c r="F1775" s="35"/>
      <c r="H1775" s="42"/>
    </row>
    <row r="1776" spans="2:8" x14ac:dyDescent="0.25">
      <c r="B1776" s="41"/>
      <c r="C1776" s="41"/>
      <c r="D1776" s="41"/>
      <c r="F1776" s="35"/>
      <c r="H1776" s="42"/>
    </row>
    <row r="1777" spans="2:8" x14ac:dyDescent="0.25">
      <c r="B1777" s="41"/>
      <c r="C1777" s="41"/>
      <c r="D1777" s="41"/>
      <c r="F1777" s="35"/>
      <c r="H1777" s="42"/>
    </row>
    <row r="1778" spans="2:8" x14ac:dyDescent="0.25">
      <c r="B1778" s="41"/>
      <c r="C1778" s="41"/>
      <c r="D1778" s="41"/>
      <c r="F1778" s="35"/>
      <c r="H1778" s="42"/>
    </row>
    <row r="1779" spans="2:8" x14ac:dyDescent="0.25">
      <c r="B1779" s="41"/>
      <c r="C1779" s="41"/>
      <c r="D1779" s="41"/>
      <c r="F1779" s="35"/>
      <c r="H1779" s="42"/>
    </row>
    <row r="1780" spans="2:8" x14ac:dyDescent="0.25">
      <c r="B1780" s="41"/>
      <c r="C1780" s="41"/>
      <c r="D1780" s="41"/>
      <c r="F1780" s="35"/>
      <c r="H1780" s="42"/>
    </row>
    <row r="1781" spans="2:8" x14ac:dyDescent="0.25">
      <c r="B1781" s="41"/>
      <c r="C1781" s="41"/>
      <c r="D1781" s="41"/>
      <c r="F1781" s="35"/>
      <c r="H1781" s="42"/>
    </row>
    <row r="1782" spans="2:8" x14ac:dyDescent="0.25">
      <c r="B1782" s="41"/>
      <c r="C1782" s="41"/>
      <c r="D1782" s="41"/>
      <c r="F1782" s="35"/>
      <c r="H1782" s="42"/>
    </row>
    <row r="1783" spans="2:8" x14ac:dyDescent="0.25">
      <c r="B1783" s="41"/>
      <c r="C1783" s="41"/>
      <c r="D1783" s="41"/>
      <c r="F1783" s="35"/>
      <c r="H1783" s="42"/>
    </row>
    <row r="1784" spans="2:8" x14ac:dyDescent="0.25">
      <c r="B1784" s="41"/>
      <c r="C1784" s="41"/>
      <c r="D1784" s="41"/>
      <c r="F1784" s="35"/>
      <c r="H1784" s="42"/>
    </row>
    <row r="1785" spans="2:8" x14ac:dyDescent="0.25">
      <c r="B1785" s="41"/>
      <c r="C1785" s="41"/>
      <c r="D1785" s="41"/>
      <c r="F1785" s="35"/>
      <c r="H1785" s="42"/>
    </row>
    <row r="1786" spans="2:8" x14ac:dyDescent="0.25">
      <c r="B1786" s="41"/>
      <c r="C1786" s="41"/>
      <c r="D1786" s="41"/>
      <c r="F1786" s="35"/>
      <c r="H1786" s="42"/>
    </row>
    <row r="1787" spans="2:8" x14ac:dyDescent="0.25">
      <c r="B1787" s="41"/>
      <c r="C1787" s="41"/>
      <c r="D1787" s="41"/>
      <c r="F1787" s="35"/>
      <c r="H1787" s="42"/>
    </row>
    <row r="1788" spans="2:8" x14ac:dyDescent="0.25">
      <c r="B1788" s="41"/>
      <c r="C1788" s="41"/>
      <c r="D1788" s="41"/>
      <c r="F1788" s="35"/>
      <c r="H1788" s="42"/>
    </row>
    <row r="1789" spans="2:8" x14ac:dyDescent="0.25">
      <c r="B1789" s="41"/>
      <c r="C1789" s="41"/>
      <c r="D1789" s="41"/>
      <c r="F1789" s="35"/>
      <c r="H1789" s="42"/>
    </row>
    <row r="1790" spans="2:8" x14ac:dyDescent="0.25">
      <c r="B1790" s="41"/>
      <c r="C1790" s="41"/>
      <c r="D1790" s="41"/>
      <c r="F1790" s="35"/>
      <c r="H1790" s="42"/>
    </row>
    <row r="1791" spans="2:8" x14ac:dyDescent="0.25">
      <c r="B1791" s="41"/>
      <c r="C1791" s="41"/>
      <c r="D1791" s="41"/>
      <c r="F1791" s="35"/>
      <c r="H1791" s="42"/>
    </row>
    <row r="1792" spans="2:8" x14ac:dyDescent="0.25">
      <c r="B1792" s="41"/>
      <c r="C1792" s="41"/>
      <c r="D1792" s="41"/>
      <c r="F1792" s="35"/>
      <c r="H1792" s="42"/>
    </row>
    <row r="1793" spans="2:8" x14ac:dyDescent="0.25">
      <c r="B1793" s="41"/>
      <c r="C1793" s="41"/>
      <c r="D1793" s="41"/>
      <c r="F1793" s="35"/>
      <c r="H1793" s="42"/>
    </row>
    <row r="1794" spans="2:8" x14ac:dyDescent="0.25">
      <c r="B1794" s="41"/>
      <c r="C1794" s="41"/>
      <c r="D1794" s="41"/>
      <c r="F1794" s="35"/>
      <c r="H1794" s="42"/>
    </row>
    <row r="1795" spans="2:8" x14ac:dyDescent="0.25">
      <c r="B1795" s="41"/>
      <c r="C1795" s="41"/>
      <c r="D1795" s="41"/>
      <c r="F1795" s="35"/>
      <c r="H1795" s="42"/>
    </row>
    <row r="1796" spans="2:8" x14ac:dyDescent="0.25">
      <c r="B1796" s="41"/>
      <c r="C1796" s="41"/>
      <c r="D1796" s="41"/>
      <c r="F1796" s="35"/>
      <c r="H1796" s="42"/>
    </row>
    <row r="1797" spans="2:8" x14ac:dyDescent="0.25">
      <c r="B1797" s="41"/>
      <c r="C1797" s="41"/>
      <c r="D1797" s="41"/>
      <c r="F1797" s="35"/>
      <c r="H1797" s="42"/>
    </row>
    <row r="1798" spans="2:8" x14ac:dyDescent="0.25">
      <c r="B1798" s="41"/>
      <c r="C1798" s="41"/>
      <c r="D1798" s="41"/>
      <c r="F1798" s="35"/>
      <c r="H1798" s="42"/>
    </row>
    <row r="1799" spans="2:8" x14ac:dyDescent="0.25">
      <c r="B1799" s="41"/>
      <c r="C1799" s="41"/>
      <c r="D1799" s="41"/>
      <c r="F1799" s="35"/>
      <c r="H1799" s="42"/>
    </row>
    <row r="1800" spans="2:8" x14ac:dyDescent="0.25">
      <c r="B1800" s="41"/>
      <c r="C1800" s="41"/>
      <c r="D1800" s="41"/>
      <c r="F1800" s="35"/>
      <c r="H1800" s="42"/>
    </row>
    <row r="1801" spans="2:8" x14ac:dyDescent="0.25">
      <c r="B1801" s="41"/>
      <c r="C1801" s="41"/>
      <c r="D1801" s="41"/>
      <c r="F1801" s="35"/>
      <c r="H1801" s="42"/>
    </row>
    <row r="1802" spans="2:8" x14ac:dyDescent="0.25">
      <c r="B1802" s="41"/>
      <c r="C1802" s="41"/>
      <c r="D1802" s="41"/>
      <c r="F1802" s="35"/>
      <c r="H1802" s="42"/>
    </row>
    <row r="1803" spans="2:8" x14ac:dyDescent="0.25">
      <c r="B1803" s="41"/>
      <c r="C1803" s="41"/>
      <c r="D1803" s="41"/>
      <c r="F1803" s="35"/>
      <c r="H1803" s="42"/>
    </row>
    <row r="1804" spans="2:8" x14ac:dyDescent="0.25">
      <c r="B1804" s="41"/>
      <c r="C1804" s="41"/>
      <c r="D1804" s="41"/>
      <c r="F1804" s="35"/>
      <c r="H1804" s="42"/>
    </row>
    <row r="1805" spans="2:8" x14ac:dyDescent="0.25">
      <c r="B1805" s="41"/>
      <c r="C1805" s="41"/>
      <c r="D1805" s="41"/>
      <c r="F1805" s="35"/>
      <c r="H1805" s="42"/>
    </row>
    <row r="1806" spans="2:8" x14ac:dyDescent="0.25">
      <c r="B1806" s="41"/>
      <c r="C1806" s="41"/>
      <c r="D1806" s="41"/>
      <c r="F1806" s="35"/>
      <c r="H1806" s="42"/>
    </row>
    <row r="1807" spans="2:8" x14ac:dyDescent="0.25">
      <c r="B1807" s="41"/>
      <c r="C1807" s="41"/>
      <c r="D1807" s="41"/>
      <c r="F1807" s="35"/>
      <c r="H1807" s="42"/>
    </row>
    <row r="1808" spans="2:8" x14ac:dyDescent="0.25">
      <c r="B1808" s="41"/>
      <c r="C1808" s="41"/>
      <c r="D1808" s="41"/>
      <c r="F1808" s="35"/>
      <c r="H1808" s="42"/>
    </row>
    <row r="1809" spans="2:8" x14ac:dyDescent="0.25">
      <c r="B1809" s="41"/>
      <c r="C1809" s="41"/>
      <c r="D1809" s="41"/>
      <c r="F1809" s="35"/>
      <c r="H1809" s="42"/>
    </row>
    <row r="1810" spans="2:8" x14ac:dyDescent="0.25">
      <c r="B1810" s="41"/>
      <c r="C1810" s="41"/>
      <c r="D1810" s="41"/>
      <c r="F1810" s="35"/>
      <c r="H1810" s="42"/>
    </row>
    <row r="1811" spans="2:8" x14ac:dyDescent="0.25">
      <c r="B1811" s="41"/>
      <c r="C1811" s="41"/>
      <c r="D1811" s="41"/>
      <c r="F1811" s="35"/>
      <c r="H1811" s="42"/>
    </row>
    <row r="1812" spans="2:8" x14ac:dyDescent="0.25">
      <c r="B1812" s="41"/>
      <c r="C1812" s="41"/>
      <c r="D1812" s="41"/>
      <c r="F1812" s="35"/>
      <c r="H1812" s="42"/>
    </row>
    <row r="1813" spans="2:8" x14ac:dyDescent="0.25">
      <c r="B1813" s="41"/>
      <c r="C1813" s="41"/>
      <c r="D1813" s="41"/>
      <c r="F1813" s="35"/>
      <c r="H1813" s="42"/>
    </row>
    <row r="1814" spans="2:8" x14ac:dyDescent="0.25">
      <c r="B1814" s="41"/>
      <c r="C1814" s="41"/>
      <c r="D1814" s="41"/>
      <c r="F1814" s="35"/>
      <c r="H1814" s="42"/>
    </row>
    <row r="1815" spans="2:8" x14ac:dyDescent="0.25">
      <c r="B1815" s="41"/>
      <c r="C1815" s="41"/>
      <c r="D1815" s="41"/>
      <c r="F1815" s="35"/>
      <c r="H1815" s="42"/>
    </row>
    <row r="1816" spans="2:8" x14ac:dyDescent="0.25">
      <c r="B1816" s="41"/>
      <c r="C1816" s="41"/>
      <c r="D1816" s="41"/>
      <c r="F1816" s="35"/>
      <c r="H1816" s="42"/>
    </row>
    <row r="1817" spans="2:8" x14ac:dyDescent="0.25">
      <c r="B1817" s="41"/>
      <c r="C1817" s="41"/>
      <c r="D1817" s="41"/>
      <c r="F1817" s="35"/>
      <c r="H1817" s="42"/>
    </row>
    <row r="1818" spans="2:8" x14ac:dyDescent="0.25">
      <c r="B1818" s="41"/>
      <c r="C1818" s="41"/>
      <c r="D1818" s="41"/>
      <c r="F1818" s="35"/>
      <c r="H1818" s="42"/>
    </row>
    <row r="1819" spans="2:8" x14ac:dyDescent="0.25">
      <c r="B1819" s="41"/>
      <c r="C1819" s="41"/>
      <c r="D1819" s="41"/>
      <c r="F1819" s="35"/>
      <c r="H1819" s="42"/>
    </row>
    <row r="1820" spans="2:8" x14ac:dyDescent="0.25">
      <c r="B1820" s="41"/>
      <c r="C1820" s="41"/>
      <c r="D1820" s="41"/>
      <c r="F1820" s="35"/>
      <c r="H1820" s="42"/>
    </row>
    <row r="1821" spans="2:8" x14ac:dyDescent="0.25">
      <c r="B1821" s="41"/>
      <c r="C1821" s="41"/>
      <c r="D1821" s="41"/>
      <c r="F1821" s="35"/>
      <c r="H1821" s="42"/>
    </row>
    <row r="1822" spans="2:8" x14ac:dyDescent="0.25">
      <c r="B1822" s="41"/>
      <c r="C1822" s="41"/>
      <c r="D1822" s="41"/>
      <c r="F1822" s="35"/>
      <c r="H1822" s="42"/>
    </row>
    <row r="1823" spans="2:8" x14ac:dyDescent="0.25">
      <c r="B1823" s="41"/>
      <c r="C1823" s="41"/>
      <c r="D1823" s="41"/>
      <c r="F1823" s="35"/>
      <c r="H1823" s="42"/>
    </row>
    <row r="1824" spans="2:8" x14ac:dyDescent="0.25">
      <c r="B1824" s="41"/>
      <c r="C1824" s="41"/>
      <c r="D1824" s="41"/>
      <c r="F1824" s="35"/>
      <c r="H1824" s="42"/>
    </row>
    <row r="1825" spans="2:8" x14ac:dyDescent="0.25">
      <c r="B1825" s="41"/>
      <c r="C1825" s="41"/>
      <c r="D1825" s="41"/>
      <c r="F1825" s="35"/>
      <c r="H1825" s="42"/>
    </row>
    <row r="1826" spans="2:8" x14ac:dyDescent="0.25">
      <c r="B1826" s="41"/>
      <c r="C1826" s="41"/>
      <c r="D1826" s="41"/>
      <c r="F1826" s="35"/>
      <c r="H1826" s="42"/>
    </row>
    <row r="1827" spans="2:8" x14ac:dyDescent="0.25">
      <c r="B1827" s="41"/>
      <c r="C1827" s="41"/>
      <c r="D1827" s="41"/>
      <c r="F1827" s="35"/>
      <c r="H1827" s="42"/>
    </row>
    <row r="1828" spans="2:8" x14ac:dyDescent="0.25">
      <c r="B1828" s="41"/>
      <c r="C1828" s="41"/>
      <c r="D1828" s="41"/>
      <c r="F1828" s="35"/>
      <c r="H1828" s="42"/>
    </row>
    <row r="1829" spans="2:8" x14ac:dyDescent="0.25">
      <c r="B1829" s="41"/>
      <c r="C1829" s="41"/>
      <c r="D1829" s="41"/>
      <c r="F1829" s="35"/>
      <c r="H1829" s="42"/>
    </row>
    <row r="1830" spans="2:8" x14ac:dyDescent="0.25">
      <c r="B1830" s="41"/>
      <c r="C1830" s="41"/>
      <c r="D1830" s="41"/>
      <c r="F1830" s="35"/>
      <c r="H1830" s="42"/>
    </row>
    <row r="1831" spans="2:8" x14ac:dyDescent="0.25">
      <c r="B1831" s="41"/>
      <c r="C1831" s="41"/>
      <c r="D1831" s="41"/>
      <c r="F1831" s="35"/>
      <c r="H1831" s="42"/>
    </row>
    <row r="1832" spans="2:8" x14ac:dyDescent="0.25">
      <c r="B1832" s="41"/>
      <c r="C1832" s="41"/>
      <c r="D1832" s="41"/>
      <c r="F1832" s="35"/>
      <c r="H1832" s="42"/>
    </row>
    <row r="1833" spans="2:8" x14ac:dyDescent="0.25">
      <c r="B1833" s="41"/>
      <c r="C1833" s="41"/>
      <c r="D1833" s="41"/>
      <c r="F1833" s="35"/>
      <c r="H1833" s="42"/>
    </row>
    <row r="1834" spans="2:8" x14ac:dyDescent="0.25">
      <c r="B1834" s="41"/>
      <c r="C1834" s="41"/>
      <c r="D1834" s="41"/>
      <c r="F1834" s="35"/>
      <c r="H1834" s="42"/>
    </row>
    <row r="1835" spans="2:8" x14ac:dyDescent="0.25">
      <c r="B1835" s="41"/>
      <c r="C1835" s="41"/>
      <c r="D1835" s="41"/>
      <c r="F1835" s="35"/>
      <c r="H1835" s="42"/>
    </row>
    <row r="1836" spans="2:8" x14ac:dyDescent="0.25">
      <c r="B1836" s="41"/>
      <c r="C1836" s="41"/>
      <c r="D1836" s="41"/>
      <c r="F1836" s="35"/>
      <c r="H1836" s="42"/>
    </row>
    <row r="1837" spans="2:8" x14ac:dyDescent="0.25">
      <c r="B1837" s="41"/>
      <c r="C1837" s="41"/>
      <c r="D1837" s="41"/>
      <c r="F1837" s="35"/>
      <c r="H1837" s="42"/>
    </row>
    <row r="1838" spans="2:8" x14ac:dyDescent="0.25">
      <c r="B1838" s="41"/>
      <c r="C1838" s="41"/>
      <c r="D1838" s="41"/>
      <c r="F1838" s="35"/>
      <c r="H1838" s="42"/>
    </row>
    <row r="1839" spans="2:8" x14ac:dyDescent="0.25">
      <c r="B1839" s="41"/>
      <c r="C1839" s="41"/>
      <c r="D1839" s="41"/>
      <c r="F1839" s="35"/>
      <c r="H1839" s="42"/>
    </row>
    <row r="1840" spans="2:8" x14ac:dyDescent="0.25">
      <c r="B1840" s="41"/>
      <c r="C1840" s="41"/>
      <c r="D1840" s="41"/>
      <c r="F1840" s="35"/>
      <c r="H1840" s="42"/>
    </row>
    <row r="1841" spans="2:8" x14ac:dyDescent="0.25">
      <c r="B1841" s="41"/>
      <c r="C1841" s="41"/>
      <c r="D1841" s="41"/>
      <c r="F1841" s="35"/>
      <c r="H1841" s="42"/>
    </row>
    <row r="1842" spans="2:8" x14ac:dyDescent="0.25">
      <c r="B1842" s="41"/>
      <c r="C1842" s="41"/>
      <c r="D1842" s="41"/>
      <c r="F1842" s="35"/>
      <c r="H1842" s="42"/>
    </row>
    <row r="1843" spans="2:8" x14ac:dyDescent="0.25">
      <c r="B1843" s="41"/>
      <c r="C1843" s="41"/>
      <c r="D1843" s="41"/>
      <c r="F1843" s="35"/>
      <c r="H1843" s="42"/>
    </row>
    <row r="1844" spans="2:8" x14ac:dyDescent="0.25">
      <c r="B1844" s="41"/>
      <c r="C1844" s="41"/>
      <c r="D1844" s="41"/>
      <c r="F1844" s="35"/>
      <c r="H1844" s="42"/>
    </row>
    <row r="1845" spans="2:8" x14ac:dyDescent="0.25">
      <c r="B1845" s="41"/>
      <c r="C1845" s="41"/>
      <c r="D1845" s="41"/>
      <c r="F1845" s="35"/>
      <c r="H1845" s="42"/>
    </row>
    <row r="1846" spans="2:8" x14ac:dyDescent="0.25">
      <c r="B1846" s="41"/>
      <c r="C1846" s="41"/>
      <c r="D1846" s="41"/>
      <c r="F1846" s="35"/>
      <c r="H1846" s="42"/>
    </row>
    <row r="1847" spans="2:8" x14ac:dyDescent="0.25">
      <c r="B1847" s="41"/>
      <c r="C1847" s="41"/>
      <c r="D1847" s="41"/>
      <c r="F1847" s="35"/>
      <c r="H1847" s="42"/>
    </row>
    <row r="1848" spans="2:8" x14ac:dyDescent="0.25">
      <c r="B1848" s="41"/>
      <c r="C1848" s="41"/>
      <c r="D1848" s="41"/>
      <c r="F1848" s="35"/>
      <c r="H1848" s="42"/>
    </row>
    <row r="1849" spans="2:8" x14ac:dyDescent="0.25">
      <c r="B1849" s="41"/>
      <c r="C1849" s="41"/>
      <c r="D1849" s="41"/>
      <c r="F1849" s="35"/>
      <c r="H1849" s="42"/>
    </row>
    <row r="1850" spans="2:8" x14ac:dyDescent="0.25">
      <c r="B1850" s="41"/>
      <c r="C1850" s="41"/>
      <c r="D1850" s="41"/>
      <c r="F1850" s="35"/>
      <c r="H1850" s="42"/>
    </row>
    <row r="1851" spans="2:8" x14ac:dyDescent="0.25">
      <c r="B1851" s="41"/>
      <c r="C1851" s="41"/>
      <c r="D1851" s="41"/>
      <c r="F1851" s="35"/>
      <c r="H1851" s="42"/>
    </row>
    <row r="1852" spans="2:8" x14ac:dyDescent="0.25">
      <c r="B1852" s="41"/>
      <c r="C1852" s="41"/>
      <c r="D1852" s="41"/>
      <c r="F1852" s="35"/>
      <c r="H1852" s="42"/>
    </row>
    <row r="1853" spans="2:8" x14ac:dyDescent="0.25">
      <c r="B1853" s="41"/>
      <c r="C1853" s="41"/>
      <c r="D1853" s="41"/>
      <c r="F1853" s="35"/>
      <c r="H1853" s="42"/>
    </row>
    <row r="1854" spans="2:8" x14ac:dyDescent="0.25">
      <c r="B1854" s="41"/>
      <c r="C1854" s="41"/>
      <c r="D1854" s="41"/>
      <c r="F1854" s="35"/>
      <c r="H1854" s="42"/>
    </row>
    <row r="1855" spans="2:8" x14ac:dyDescent="0.25">
      <c r="B1855" s="41"/>
      <c r="C1855" s="41"/>
      <c r="D1855" s="41"/>
      <c r="F1855" s="35"/>
      <c r="H1855" s="42"/>
    </row>
    <row r="1856" spans="2:8" x14ac:dyDescent="0.25">
      <c r="B1856" s="41"/>
      <c r="C1856" s="41"/>
      <c r="D1856" s="41"/>
      <c r="F1856" s="35"/>
      <c r="H1856" s="42"/>
    </row>
    <row r="1857" spans="2:8" x14ac:dyDescent="0.25">
      <c r="B1857" s="41"/>
      <c r="C1857" s="41"/>
      <c r="D1857" s="41"/>
      <c r="F1857" s="35"/>
      <c r="H1857" s="42"/>
    </row>
    <row r="1858" spans="2:8" x14ac:dyDescent="0.25">
      <c r="B1858" s="41"/>
      <c r="C1858" s="41"/>
      <c r="D1858" s="41"/>
      <c r="F1858" s="35"/>
      <c r="H1858" s="42"/>
    </row>
    <row r="1859" spans="2:8" x14ac:dyDescent="0.25">
      <c r="B1859" s="41"/>
      <c r="C1859" s="41"/>
      <c r="D1859" s="41"/>
      <c r="F1859" s="35"/>
      <c r="H1859" s="42"/>
    </row>
    <row r="1860" spans="2:8" x14ac:dyDescent="0.25">
      <c r="B1860" s="41"/>
      <c r="C1860" s="41"/>
      <c r="D1860" s="41"/>
      <c r="F1860" s="35"/>
      <c r="H1860" s="42"/>
    </row>
    <row r="1861" spans="2:8" x14ac:dyDescent="0.25">
      <c r="B1861" s="41"/>
      <c r="C1861" s="41"/>
      <c r="D1861" s="41"/>
      <c r="F1861" s="35"/>
      <c r="H1861" s="42"/>
    </row>
    <row r="1862" spans="2:8" x14ac:dyDescent="0.25">
      <c r="B1862" s="41"/>
      <c r="C1862" s="41"/>
      <c r="D1862" s="41"/>
      <c r="F1862" s="35"/>
      <c r="H1862" s="42"/>
    </row>
    <row r="1863" spans="2:8" x14ac:dyDescent="0.25">
      <c r="B1863" s="41"/>
      <c r="C1863" s="41"/>
      <c r="D1863" s="41"/>
      <c r="F1863" s="35"/>
      <c r="H1863" s="42"/>
    </row>
    <row r="1864" spans="2:8" x14ac:dyDescent="0.25">
      <c r="B1864" s="41"/>
      <c r="C1864" s="41"/>
      <c r="D1864" s="41"/>
      <c r="F1864" s="35"/>
      <c r="H1864" s="42"/>
    </row>
    <row r="1865" spans="2:8" x14ac:dyDescent="0.25">
      <c r="B1865" s="41"/>
      <c r="C1865" s="41"/>
      <c r="D1865" s="41"/>
      <c r="F1865" s="35"/>
      <c r="H1865" s="42"/>
    </row>
    <row r="1866" spans="2:8" x14ac:dyDescent="0.25">
      <c r="B1866" s="41"/>
      <c r="C1866" s="41"/>
      <c r="D1866" s="41"/>
      <c r="F1866" s="35"/>
      <c r="H1866" s="42"/>
    </row>
    <row r="1867" spans="2:8" x14ac:dyDescent="0.25">
      <c r="B1867" s="41"/>
      <c r="C1867" s="41"/>
      <c r="D1867" s="41"/>
      <c r="F1867" s="35"/>
      <c r="H1867" s="42"/>
    </row>
    <row r="1868" spans="2:8" x14ac:dyDescent="0.25">
      <c r="B1868" s="41"/>
      <c r="C1868" s="41"/>
      <c r="D1868" s="41"/>
      <c r="F1868" s="35"/>
      <c r="H1868" s="42"/>
    </row>
    <row r="1869" spans="2:8" x14ac:dyDescent="0.25">
      <c r="B1869" s="41"/>
      <c r="C1869" s="41"/>
      <c r="D1869" s="41"/>
      <c r="F1869" s="35"/>
      <c r="H1869" s="42"/>
    </row>
    <row r="1870" spans="2:8" x14ac:dyDescent="0.25">
      <c r="B1870" s="41"/>
      <c r="C1870" s="41"/>
      <c r="D1870" s="41"/>
      <c r="F1870" s="35"/>
      <c r="H1870" s="42"/>
    </row>
    <row r="1871" spans="2:8" x14ac:dyDescent="0.25">
      <c r="B1871" s="41"/>
      <c r="C1871" s="41"/>
      <c r="D1871" s="41"/>
      <c r="F1871" s="35"/>
      <c r="H1871" s="42"/>
    </row>
    <row r="1872" spans="2:8" x14ac:dyDescent="0.25">
      <c r="B1872" s="41"/>
      <c r="C1872" s="41"/>
      <c r="D1872" s="41"/>
      <c r="F1872" s="35"/>
      <c r="H1872" s="42"/>
    </row>
    <row r="1873" spans="2:8" x14ac:dyDescent="0.25">
      <c r="B1873" s="41"/>
      <c r="C1873" s="41"/>
      <c r="D1873" s="41"/>
      <c r="F1873" s="35"/>
      <c r="H1873" s="42"/>
    </row>
    <row r="1874" spans="2:8" x14ac:dyDescent="0.25">
      <c r="B1874" s="41"/>
      <c r="C1874" s="41"/>
      <c r="D1874" s="41"/>
      <c r="F1874" s="35"/>
      <c r="H1874" s="42"/>
    </row>
    <row r="1875" spans="2:8" x14ac:dyDescent="0.25">
      <c r="B1875" s="41"/>
      <c r="C1875" s="41"/>
      <c r="D1875" s="41"/>
      <c r="F1875" s="35"/>
      <c r="H1875" s="42"/>
    </row>
    <row r="1876" spans="2:8" x14ac:dyDescent="0.25">
      <c r="B1876" s="41"/>
      <c r="C1876" s="41"/>
      <c r="D1876" s="41"/>
      <c r="F1876" s="35"/>
      <c r="H1876" s="42"/>
    </row>
    <row r="1877" spans="2:8" x14ac:dyDescent="0.25">
      <c r="B1877" s="41"/>
      <c r="C1877" s="41"/>
      <c r="D1877" s="41"/>
      <c r="F1877" s="35"/>
      <c r="H1877" s="42"/>
    </row>
    <row r="1878" spans="2:8" x14ac:dyDescent="0.25">
      <c r="B1878" s="41"/>
      <c r="C1878" s="41"/>
      <c r="D1878" s="41"/>
      <c r="F1878" s="35"/>
      <c r="H1878" s="42"/>
    </row>
    <row r="1879" spans="2:8" x14ac:dyDescent="0.25">
      <c r="B1879" s="41"/>
      <c r="C1879" s="41"/>
      <c r="D1879" s="41"/>
      <c r="F1879" s="35"/>
      <c r="H1879" s="42"/>
    </row>
    <row r="1880" spans="2:8" x14ac:dyDescent="0.25">
      <c r="B1880" s="41"/>
      <c r="C1880" s="41"/>
      <c r="D1880" s="41"/>
      <c r="F1880" s="35"/>
      <c r="H1880" s="42"/>
    </row>
    <row r="1881" spans="2:8" x14ac:dyDescent="0.25">
      <c r="B1881" s="41"/>
      <c r="C1881" s="41"/>
      <c r="D1881" s="41"/>
      <c r="F1881" s="35"/>
      <c r="H1881" s="42"/>
    </row>
    <row r="1882" spans="2:8" x14ac:dyDescent="0.25">
      <c r="B1882" s="41"/>
      <c r="C1882" s="41"/>
      <c r="D1882" s="41"/>
      <c r="F1882" s="35"/>
      <c r="H1882" s="42"/>
    </row>
    <row r="1883" spans="2:8" x14ac:dyDescent="0.25">
      <c r="B1883" s="41"/>
      <c r="C1883" s="41"/>
      <c r="D1883" s="41"/>
      <c r="F1883" s="35"/>
      <c r="H1883" s="42"/>
    </row>
    <row r="1884" spans="2:8" x14ac:dyDescent="0.25">
      <c r="B1884" s="41"/>
      <c r="C1884" s="41"/>
      <c r="D1884" s="41"/>
      <c r="F1884" s="35"/>
      <c r="H1884" s="42"/>
    </row>
    <row r="1885" spans="2:8" x14ac:dyDescent="0.25">
      <c r="B1885" s="41"/>
      <c r="C1885" s="41"/>
      <c r="D1885" s="41"/>
      <c r="F1885" s="35"/>
      <c r="H1885" s="42"/>
    </row>
    <row r="1886" spans="2:8" x14ac:dyDescent="0.25">
      <c r="B1886" s="41"/>
      <c r="C1886" s="41"/>
      <c r="D1886" s="41"/>
      <c r="F1886" s="35"/>
      <c r="H1886" s="42"/>
    </row>
  </sheetData>
  <mergeCells count="18">
    <mergeCell ref="B1:H1"/>
    <mergeCell ref="B2:H2"/>
    <mergeCell ref="B3:H3"/>
    <mergeCell ref="B4:H4"/>
    <mergeCell ref="A6:A7"/>
    <mergeCell ref="B6:B7"/>
    <mergeCell ref="C6:C7"/>
    <mergeCell ref="D6:G6"/>
    <mergeCell ref="H6:H7"/>
    <mergeCell ref="A83:H83"/>
    <mergeCell ref="A84:H84"/>
    <mergeCell ref="A86:H86"/>
    <mergeCell ref="A8:H8"/>
    <mergeCell ref="A14:H14"/>
    <mergeCell ref="A15:H15"/>
    <mergeCell ref="A20:H20"/>
    <mergeCell ref="A68:H68"/>
    <mergeCell ref="A69:H69"/>
  </mergeCells>
  <pageMargins left="0.70866141732283472" right="0.70866141732283472" top="0.74803149606299213" bottom="0.74803149606299213" header="0.31496062992125984" footer="0.31496062992125984"/>
  <pageSetup paperSize="9" scale="48" fitToHeight="0" orientation="landscape" horizontalDpi="0" verticalDpi="0" r:id="rId1"/>
  <rowBreaks count="1" manualBreakCount="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прил9</vt:lpstr>
      <vt:lpstr>прил13</vt:lpstr>
      <vt:lpstr>прил15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2023-04-13T11:22:31Z</dcterms:modified>
</cp:coreProperties>
</file>